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rozpočty\2024\"/>
    </mc:Choice>
  </mc:AlternateContent>
  <xr:revisionPtr revIDLastSave="0" documentId="13_ncr:1_{EBB95C7B-F908-4A82-A5DE-BCA3801DF6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položky" sheetId="1" r:id="rId1"/>
    <sheet name="paragrafy" sheetId="3" r:id="rId2"/>
    <sheet name="zůstatky" sheetId="2" r:id="rId3"/>
    <sheet name="List1" sheetId="4" r:id="rId4"/>
  </sheets>
  <calcPr calcId="181029"/>
</workbook>
</file>

<file path=xl/calcChain.xml><?xml version="1.0" encoding="utf-8"?>
<calcChain xmlns="http://schemas.openxmlformats.org/spreadsheetml/2006/main">
  <c r="F88" i="3" l="1"/>
  <c r="G40" i="1"/>
  <c r="D9" i="2"/>
  <c r="G132" i="3"/>
  <c r="F49" i="3"/>
  <c r="F35" i="3"/>
  <c r="K167" i="1"/>
  <c r="K81" i="1"/>
  <c r="K72" i="1"/>
  <c r="K106" i="1"/>
  <c r="K164" i="1"/>
  <c r="K133" i="1"/>
  <c r="K124" i="1"/>
  <c r="K122" i="1"/>
  <c r="K121" i="1"/>
  <c r="K120" i="1"/>
  <c r="K119" i="1"/>
  <c r="K117" i="1"/>
  <c r="K116" i="1"/>
  <c r="K114" i="1"/>
  <c r="K112" i="1"/>
  <c r="K108" i="1"/>
  <c r="K107" i="1"/>
  <c r="K105" i="1"/>
  <c r="K103" i="1"/>
  <c r="K102" i="1"/>
  <c r="K99" i="1"/>
  <c r="K98" i="1"/>
  <c r="K97" i="1"/>
  <c r="K96" i="1"/>
  <c r="K95" i="1"/>
  <c r="K94" i="1"/>
  <c r="K93" i="1"/>
  <c r="K92" i="1"/>
  <c r="K89" i="1"/>
  <c r="K78" i="1"/>
  <c r="K77" i="1"/>
  <c r="K71" i="1"/>
  <c r="I71" i="1"/>
  <c r="K70" i="1"/>
  <c r="I70" i="1"/>
  <c r="K69" i="1"/>
  <c r="K63" i="1"/>
  <c r="K6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5" i="1"/>
  <c r="K4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20" i="1"/>
  <c r="I1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6" i="1"/>
  <c r="J5" i="1"/>
  <c r="J4" i="1"/>
  <c r="G38" i="1"/>
  <c r="K38" i="1" l="1"/>
  <c r="G133" i="1"/>
  <c r="K132" i="1" s="1"/>
  <c r="G128" i="1"/>
  <c r="G127" i="1"/>
  <c r="G126" i="1"/>
  <c r="G125" i="1"/>
  <c r="E171" i="1"/>
  <c r="F171" i="1"/>
  <c r="G171" i="1" l="1"/>
  <c r="K125" i="1"/>
  <c r="K171" i="1" s="1"/>
  <c r="F38" i="1"/>
  <c r="G37" i="1" l="1"/>
  <c r="K37" i="1" s="1"/>
  <c r="E17" i="4"/>
  <c r="F120" i="3"/>
  <c r="F107" i="3"/>
  <c r="F103" i="3"/>
  <c r="F100" i="3"/>
  <c r="F98" i="3"/>
  <c r="F96" i="3"/>
  <c r="F85" i="3"/>
  <c r="F74" i="3" l="1"/>
  <c r="F72" i="3"/>
  <c r="F70" i="3"/>
  <c r="F68" i="3"/>
  <c r="F61" i="3"/>
  <c r="F64" i="3"/>
  <c r="K3" i="4"/>
  <c r="E3" i="4"/>
  <c r="E4" i="4"/>
  <c r="E5" i="4"/>
  <c r="E2" i="4"/>
  <c r="E6" i="4" s="1"/>
  <c r="E9" i="4"/>
  <c r="E10" i="4"/>
  <c r="E11" i="4"/>
  <c r="E12" i="4"/>
  <c r="E13" i="4"/>
  <c r="E14" i="4"/>
  <c r="E15" i="4"/>
  <c r="E16" i="4"/>
  <c r="E8" i="4"/>
  <c r="E120" i="3"/>
  <c r="E118" i="3"/>
  <c r="E111" i="3"/>
  <c r="E107" i="3"/>
  <c r="E103" i="3"/>
  <c r="E100" i="3"/>
  <c r="E98" i="3"/>
  <c r="E96" i="3"/>
  <c r="F93" i="3"/>
  <c r="E93" i="3"/>
  <c r="E85" i="3"/>
  <c r="F80" i="3"/>
  <c r="E80" i="3"/>
  <c r="F76" i="3"/>
  <c r="D76" i="3"/>
  <c r="E76" i="3"/>
  <c r="E35" i="3"/>
  <c r="E18" i="4" l="1"/>
  <c r="E129" i="3"/>
  <c r="E37" i="3" s="1"/>
  <c r="E36" i="3" s="1"/>
  <c r="D35" i="3"/>
  <c r="D119" i="3" l="1"/>
  <c r="D108" i="3"/>
  <c r="D107" i="3" s="1"/>
  <c r="D103" i="3"/>
  <c r="D101" i="3"/>
  <c r="D100" i="3" s="1"/>
  <c r="D98" i="3"/>
  <c r="D89" i="3"/>
  <c r="D88" i="3" s="1"/>
  <c r="D86" i="3"/>
  <c r="D85" i="3" s="1"/>
  <c r="D80" i="3"/>
  <c r="D70" i="3"/>
  <c r="D64" i="3"/>
  <c r="D62" i="3"/>
  <c r="D61" i="3" s="1"/>
  <c r="D118" i="3" l="1"/>
  <c r="F118" i="3"/>
  <c r="F129" i="3" s="1"/>
  <c r="D120" i="3"/>
  <c r="F37" i="3" l="1"/>
  <c r="D129" i="3"/>
  <c r="D37" i="3" s="1"/>
  <c r="D36" i="3" s="1"/>
  <c r="F36" i="3" l="1"/>
  <c r="A158" i="1"/>
  <c r="A150" i="1"/>
  <c r="A91" i="1"/>
  <c r="A88" i="1"/>
  <c r="A64" i="1"/>
  <c r="A61" i="1"/>
  <c r="E38" i="1" l="1"/>
</calcChain>
</file>

<file path=xl/sharedStrings.xml><?xml version="1.0" encoding="utf-8"?>
<sst xmlns="http://schemas.openxmlformats.org/spreadsheetml/2006/main" count="415" uniqueCount="246">
  <si>
    <t>§</t>
  </si>
  <si>
    <t>položka</t>
  </si>
  <si>
    <t>Příjmy</t>
  </si>
  <si>
    <t>Částka Kč</t>
  </si>
  <si>
    <t>Celkem</t>
  </si>
  <si>
    <t>Výdaje</t>
  </si>
  <si>
    <t>Knihovna mzda</t>
  </si>
  <si>
    <t>Knihovna knihy</t>
  </si>
  <si>
    <t>Byty údržba, opravy</t>
  </si>
  <si>
    <t>Hřbitov údržba</t>
  </si>
  <si>
    <t>Svoz odpadu (komunální)</t>
  </si>
  <si>
    <t>Zeleň údržba</t>
  </si>
  <si>
    <t>Zaměstnanci mzda</t>
  </si>
  <si>
    <t>Zastupitelé mzda</t>
  </si>
  <si>
    <t>Materiál</t>
  </si>
  <si>
    <t>Služby pošt</t>
  </si>
  <si>
    <t>Telefon, internet</t>
  </si>
  <si>
    <t>Pojistné obec</t>
  </si>
  <si>
    <t>Konzultační, právní služby</t>
  </si>
  <si>
    <t>Školení</t>
  </si>
  <si>
    <t>Knihy, tiskoviny</t>
  </si>
  <si>
    <t>Daň z příjmu fyz.os. - záv.činn.</t>
  </si>
  <si>
    <t>Daň z příjmu fyz.os. - OSVČ</t>
  </si>
  <si>
    <t>Daň z příjmu fyz.os. - kapit.výnosy</t>
  </si>
  <si>
    <t>Daň z příjmu -práv.osoby</t>
  </si>
  <si>
    <t>DPH</t>
  </si>
  <si>
    <t>Poplatek odpad</t>
  </si>
  <si>
    <t>Poplatek psi</t>
  </si>
  <si>
    <t>Správní poplatky</t>
  </si>
  <si>
    <t>Daň z nemovitosti</t>
  </si>
  <si>
    <t>Byty nájem</t>
  </si>
  <si>
    <t>Pronájem ost.nem., antény</t>
  </si>
  <si>
    <t>Hřbitov</t>
  </si>
  <si>
    <t>Elektrowin, Ekolamp</t>
  </si>
  <si>
    <t>Kovošrot</t>
  </si>
  <si>
    <t>Materiál, služby</t>
  </si>
  <si>
    <t>Nájem pozemků</t>
  </si>
  <si>
    <t>Prodej pozemků</t>
  </si>
  <si>
    <t>Příjmy z úroků</t>
  </si>
  <si>
    <t>Příspěvek kostel Mukařov</t>
  </si>
  <si>
    <t>Zastupitelé soc. pojištění</t>
  </si>
  <si>
    <t>Zaměstnanci soc. pojištění</t>
  </si>
  <si>
    <t>Komunikace opravy</t>
  </si>
  <si>
    <t>Územní plán, regulační plány</t>
  </si>
  <si>
    <t>Knihovna materiál</t>
  </si>
  <si>
    <t>Globální dotace (krajský úřad)</t>
  </si>
  <si>
    <t>Knihovna příspěvky</t>
  </si>
  <si>
    <t>Ekokom (zpětný odběr odpadu)</t>
  </si>
  <si>
    <t>DHIM (drobný majetek)</t>
  </si>
  <si>
    <t>Elektrická energie obec</t>
  </si>
  <si>
    <t>Pozemky (nákup)</t>
  </si>
  <si>
    <t>Příspěvky územní rozvoj</t>
  </si>
  <si>
    <t xml:space="preserve">Financování  </t>
  </si>
  <si>
    <t>Knihovna služby</t>
  </si>
  <si>
    <t>popl. za užívání veř. prostr.</t>
  </si>
  <si>
    <t>Popl. z ubytovací kapacity</t>
  </si>
  <si>
    <t>Převody z vlast. fondů hosp. činn.</t>
  </si>
  <si>
    <t>Ost. příjmy (věcná břemena)</t>
  </si>
  <si>
    <t>Chodníky opravy</t>
  </si>
  <si>
    <t>Knihovna cestovné</t>
  </si>
  <si>
    <t>Nákup software a PC programů</t>
  </si>
  <si>
    <t>Nákup kolků</t>
  </si>
  <si>
    <t>Daň z příjmů PO za obce</t>
  </si>
  <si>
    <t>Dopravní obslužnost (autobusové linky)</t>
  </si>
  <si>
    <t>Kanalizace stavba (projekt ČOV)</t>
  </si>
  <si>
    <t>Mateřská škola (příspěvek na provoz)</t>
  </si>
  <si>
    <t>Příspěvek na kulturu (divadlo)</t>
  </si>
  <si>
    <t>Kulturní a společenské akce (materiál)</t>
  </si>
  <si>
    <t>Kulturní a společenské akce (služby)</t>
  </si>
  <si>
    <t xml:space="preserve">Příspěvek Slavia, Sportklub </t>
  </si>
  <si>
    <t>Věcné dary (životní jubilea)</t>
  </si>
  <si>
    <t>Veřejné osvětlení údržba, opravy</t>
  </si>
  <si>
    <t>Veřejné osvětlení spotřeba elektřiny</t>
  </si>
  <si>
    <t>Veřejné osvětlení stavba (rozšíření)</t>
  </si>
  <si>
    <t>Svoz odpadu (nebezpečný odpad)</t>
  </si>
  <si>
    <t>Svoz odpadu (sklo, plast, papír, bioodpad)</t>
  </si>
  <si>
    <t>Příspěvek "Modré dveře"</t>
  </si>
  <si>
    <t>Příspěvek hasiči Tehovec</t>
  </si>
  <si>
    <t>Zastupitelé zdrav. pojištění</t>
  </si>
  <si>
    <t>Zastupitelé cestovné</t>
  </si>
  <si>
    <t>Konference Den malých obcí (2x ročně)</t>
  </si>
  <si>
    <t>Dohody o provedení práce</t>
  </si>
  <si>
    <t>Zaměstnanci zdrav. pojištění</t>
  </si>
  <si>
    <t xml:space="preserve">Povinné pojištění zaměstnanců </t>
  </si>
  <si>
    <t>Ostatní služby (PC servis. práce, aktualizace)</t>
  </si>
  <si>
    <t>Opravy a údržba obecního majetku</t>
  </si>
  <si>
    <t>Neinv. náhrady (soudní popl., náklady řízení)</t>
  </si>
  <si>
    <t>Příspěvek MAS Říčansko</t>
  </si>
  <si>
    <t>Úhrada správních poplatků</t>
  </si>
  <si>
    <t xml:space="preserve">Stroje, zařízení </t>
  </si>
  <si>
    <t>Daně a poplatky (daň z nemovitosti aj.)</t>
  </si>
  <si>
    <t>Bankovní poplatky</t>
  </si>
  <si>
    <t>Daně a poplatky (DPH)</t>
  </si>
  <si>
    <t>Daně a poplatky (daň z příjmu za obec)</t>
  </si>
  <si>
    <t>Mateřská škola údržba (vč. opravy plotu)</t>
  </si>
  <si>
    <t>Výkon přenes. působ. Kostelec n. Č.l.</t>
  </si>
  <si>
    <t>Knihovna IT služby</t>
  </si>
  <si>
    <t>Zastupitelé školení</t>
  </si>
  <si>
    <t>Investice (projekty)</t>
  </si>
  <si>
    <t>Příspěvek SMO</t>
  </si>
  <si>
    <t>org</t>
  </si>
  <si>
    <t>Veřejné osvětlení ost. služby (poruchy)</t>
  </si>
  <si>
    <t>Zeleň služby</t>
  </si>
  <si>
    <t xml:space="preserve">Odvod z loterií </t>
  </si>
  <si>
    <t>Nákup ost. služeb (GP, kontroly, revize, GDPR aj.)</t>
  </si>
  <si>
    <t>Voda stavba (PD na nový vodojem)</t>
  </si>
  <si>
    <t>Příspěvek na ochranu přírody</t>
  </si>
  <si>
    <t>Krizové řízení</t>
  </si>
  <si>
    <t>Zpětný odběr odpadu (textil)</t>
  </si>
  <si>
    <t>Mateřská škola DHIM</t>
  </si>
  <si>
    <t>Investiční příspěvek Lošbates</t>
  </si>
  <si>
    <t>Příspěvek hospic</t>
  </si>
  <si>
    <t>Cestovné zaměstnanci</t>
  </si>
  <si>
    <t>Pohoštění</t>
  </si>
  <si>
    <t>Spotřeba vody obec</t>
  </si>
  <si>
    <t>Příspěvky Ladův kraj, Reg. Jih, Lošbates</t>
  </si>
  <si>
    <t>Komunikace zimní údržba, úpravy komunikací</t>
  </si>
  <si>
    <t>Mateřská škola ost. služby</t>
  </si>
  <si>
    <t>Ost. záležitosti kultury (nájemné)</t>
  </si>
  <si>
    <t>Louňovický zpravodaj</t>
  </si>
  <si>
    <t>Materiál odpady</t>
  </si>
  <si>
    <t>Školení odpady</t>
  </si>
  <si>
    <t>Příspěvek pečovatels. služby (stacionář Říčany)</t>
  </si>
  <si>
    <t>Příspěvek Linka bezpečí</t>
  </si>
  <si>
    <t>Úroky z úvěru</t>
  </si>
  <si>
    <t>Splátky úvěru</t>
  </si>
  <si>
    <t>Územní rozvoj inv. (Uzel)</t>
  </si>
  <si>
    <t xml:space="preserve">Vyvěšeno na ÚD a EÚD: </t>
  </si>
  <si>
    <t>Poplatky za odnětí pozemků plnících funkci lesa</t>
  </si>
  <si>
    <t>Investice komunikace</t>
  </si>
  <si>
    <t>Investiční příspěvek Region Jih</t>
  </si>
  <si>
    <t>Příspěvek MAP, příspěvek na ZŠ S.Skalice</t>
  </si>
  <si>
    <t>DHIM knihovna</t>
  </si>
  <si>
    <t>Materiál hřbitov</t>
  </si>
  <si>
    <t>Knihy, tisk -odpady</t>
  </si>
  <si>
    <t>Popelnice BIO odpad</t>
  </si>
  <si>
    <t>Léky a zdravotnický materiál</t>
  </si>
  <si>
    <t>Pojištění popelnic</t>
  </si>
  <si>
    <t>ČSOB</t>
  </si>
  <si>
    <t>ČNB</t>
  </si>
  <si>
    <t>Odměny členů výboru zastupitelstva</t>
  </si>
  <si>
    <t xml:space="preserve">                                                                 Sejmuto:</t>
  </si>
  <si>
    <t>OBEC LOUŇOVICE</t>
  </si>
  <si>
    <t>IČO:  00240435</t>
  </si>
  <si>
    <t xml:space="preserve">Poplatky na odnětí pozemků </t>
  </si>
  <si>
    <t>Poplatek z ubytovací kapacity</t>
  </si>
  <si>
    <t>Popl. za užívání veř. prostr.</t>
  </si>
  <si>
    <t>Knihovnické činnosti</t>
  </si>
  <si>
    <t>Bytové hospodářství</t>
  </si>
  <si>
    <t>Nebytové hospodářství</t>
  </si>
  <si>
    <t>Pohřebnictví</t>
  </si>
  <si>
    <t>Územní rozvoj</t>
  </si>
  <si>
    <t>Územní rozvoj (věcná břemena)</t>
  </si>
  <si>
    <t>Zpětný odběr odpadů (EKOKOM, TextilEco)</t>
  </si>
  <si>
    <t>Činnost místní správy</t>
  </si>
  <si>
    <t>Obecné příjmy z finančních operací</t>
  </si>
  <si>
    <t>Převody vlastním fondům</t>
  </si>
  <si>
    <t>Příjmy celkem</t>
  </si>
  <si>
    <t>Silnice</t>
  </si>
  <si>
    <t>5***</t>
  </si>
  <si>
    <t>Běžné výdaje</t>
  </si>
  <si>
    <t>6***</t>
  </si>
  <si>
    <t>Kapitálové výdaje</t>
  </si>
  <si>
    <t>Ostatní záležitosti pozemních komunikací</t>
  </si>
  <si>
    <t xml:space="preserve">Voda stavba </t>
  </si>
  <si>
    <t xml:space="preserve">Mateřská škola </t>
  </si>
  <si>
    <t>Příspěvek</t>
  </si>
  <si>
    <t>Základní školství</t>
  </si>
  <si>
    <t>Divadelní činnost</t>
  </si>
  <si>
    <t>Ostatní záležitosti kultury</t>
  </si>
  <si>
    <t>Ostatní zájmová činnost</t>
  </si>
  <si>
    <t>Veřejné osvětlení</t>
  </si>
  <si>
    <t xml:space="preserve">Územní rozvoj </t>
  </si>
  <si>
    <t>372*</t>
  </si>
  <si>
    <t>Nakládání s odpady</t>
  </si>
  <si>
    <t>Veřejná zeleň</t>
  </si>
  <si>
    <t>Příspěvek Modré dveře</t>
  </si>
  <si>
    <t>Příspěvek pečovatelská služba</t>
  </si>
  <si>
    <t xml:space="preserve">Zastupitelstvo </t>
  </si>
  <si>
    <t>Ostatní finanční operace</t>
  </si>
  <si>
    <t>Výdaje celkem</t>
  </si>
  <si>
    <t>pokladna</t>
  </si>
  <si>
    <t>Revitalizace říčních systémů</t>
  </si>
  <si>
    <t>Zpětný odběr elektroodpadů (Elektrowin)</t>
  </si>
  <si>
    <t>Zpětný odběr ost. odpadů (Kovošrot)</t>
  </si>
  <si>
    <t>Schválený 2023</t>
  </si>
  <si>
    <t>Návrh 2024</t>
  </si>
  <si>
    <t>Reálny stav k 9.11.</t>
  </si>
  <si>
    <t>Vodní díla v Zemědělské krajině</t>
  </si>
  <si>
    <t>Nájmy</t>
  </si>
  <si>
    <t>byty</t>
  </si>
  <si>
    <t>Drygin</t>
  </si>
  <si>
    <t>Mládková</t>
  </si>
  <si>
    <t>Staňková</t>
  </si>
  <si>
    <t>Trong</t>
  </si>
  <si>
    <t>Nebyty</t>
  </si>
  <si>
    <t>Cetin</t>
  </si>
  <si>
    <t>ÚVT</t>
  </si>
  <si>
    <t>č.p. 17</t>
  </si>
  <si>
    <t>č.p. 1</t>
  </si>
  <si>
    <t>Alza</t>
  </si>
  <si>
    <t>Alfík</t>
  </si>
  <si>
    <t>ČZU</t>
  </si>
  <si>
    <t>TextilEco</t>
  </si>
  <si>
    <t>ZEA Světice</t>
  </si>
  <si>
    <t xml:space="preserve">Příspěvky </t>
  </si>
  <si>
    <t>Region Jih</t>
  </si>
  <si>
    <t>LOŠBATES</t>
  </si>
  <si>
    <t>členský</t>
  </si>
  <si>
    <t>investiční</t>
  </si>
  <si>
    <t>MŠ</t>
  </si>
  <si>
    <t>ČSOV</t>
  </si>
  <si>
    <t>Modré dveře</t>
  </si>
  <si>
    <t>Linka Bezpečí</t>
  </si>
  <si>
    <t>Olga</t>
  </si>
  <si>
    <t>Chocerady</t>
  </si>
  <si>
    <t>Praktická škola Kostelec</t>
  </si>
  <si>
    <t>PŠ kostelec</t>
  </si>
  <si>
    <t>LŠB</t>
  </si>
  <si>
    <t>municipální konto</t>
  </si>
  <si>
    <t>Honitba</t>
  </si>
  <si>
    <t>Schválený po změnách</t>
  </si>
  <si>
    <t>Ost. příjmy z vlastní činnosti (energie AlzaBox)</t>
  </si>
  <si>
    <t>Poskytnuté náhrady</t>
  </si>
  <si>
    <t>Revitalizace potoků (Louňovický)</t>
  </si>
  <si>
    <t>Vodní díla v zemědělské krajině</t>
  </si>
  <si>
    <t>Mateřská škola materiál</t>
  </si>
  <si>
    <t>Základní škola (Praktická škola)</t>
  </si>
  <si>
    <t>Knihovna poštovné</t>
  </si>
  <si>
    <t>Nebyty opravy a údržba</t>
  </si>
  <si>
    <t>Shromaždiště odpadů PD</t>
  </si>
  <si>
    <t>Chodník Kutnohorská + Obecní + Zájezdní (PD)</t>
  </si>
  <si>
    <t>Územní plán standartizace ÚP</t>
  </si>
  <si>
    <t>Zůstatek na BÚ k 31.12.2023:</t>
  </si>
  <si>
    <t>KB 1 (obec)</t>
  </si>
  <si>
    <t>KB 2 (hospod. činnost)</t>
  </si>
  <si>
    <t>ČSOB termínovaný</t>
  </si>
  <si>
    <t>ČNB termínovaný (zrušený k 1.12.2023)</t>
  </si>
  <si>
    <t>Schválený rozpočet na rok 2024</t>
  </si>
  <si>
    <t>Sejmuto:</t>
  </si>
  <si>
    <t>zůstatky na BÚ a pokladně k 31.12.2023:</t>
  </si>
  <si>
    <t>ČSOB TÚ</t>
  </si>
  <si>
    <t>ČNB TÚ (zrušený k 1.12.2023)</t>
  </si>
  <si>
    <t>Obec Louňovice - Schválený rozpočet 2024</t>
  </si>
  <si>
    <t>Transakce karetní pokladny</t>
  </si>
  <si>
    <t>Ostatní činnosti jinde nezařazené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</si>
</sst>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44" fontId="0" fillId="0" borderId="0" xfId="1" applyFont="1"/>
    <xf numFmtId="2" fontId="3" fillId="0" borderId="1" xfId="0" applyNumberFormat="1" applyFont="1" applyBorder="1"/>
    <xf numFmtId="164" fontId="1" fillId="0" borderId="1" xfId="0" applyNumberFormat="1" applyFont="1" applyBorder="1"/>
    <xf numFmtId="44" fontId="0" fillId="0" borderId="0" xfId="0" applyNumberFormat="1"/>
    <xf numFmtId="164" fontId="0" fillId="0" borderId="0" xfId="2" applyFont="1"/>
    <xf numFmtId="164" fontId="0" fillId="0" borderId="0" xfId="0" applyNumberFormat="1" applyAlignment="1">
      <alignment horizontal="center" vertical="center"/>
    </xf>
    <xf numFmtId="164" fontId="0" fillId="0" borderId="0" xfId="2" applyFont="1" applyAlignment="1">
      <alignment horizontal="center" vertical="center"/>
    </xf>
    <xf numFmtId="164" fontId="0" fillId="0" borderId="1" xfId="2" applyFont="1" applyBorder="1"/>
    <xf numFmtId="0" fontId="0" fillId="0" borderId="0" xfId="0" applyAlignment="1">
      <alignment horizontal="left"/>
    </xf>
    <xf numFmtId="164" fontId="1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2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/>
    <xf numFmtId="0" fontId="7" fillId="0" borderId="0" xfId="0" applyFont="1"/>
    <xf numFmtId="164" fontId="8" fillId="3" borderId="1" xfId="0" applyNumberFormat="1" applyFont="1" applyFill="1" applyBorder="1"/>
    <xf numFmtId="164" fontId="8" fillId="0" borderId="1" xfId="2" applyFont="1" applyBorder="1" applyAlignment="1">
      <alignment horizontal="center" vertical="center"/>
    </xf>
    <xf numFmtId="0" fontId="8" fillId="0" borderId="0" xfId="0" applyFont="1"/>
    <xf numFmtId="44" fontId="5" fillId="0" borderId="0" xfId="1" applyFont="1"/>
    <xf numFmtId="164" fontId="5" fillId="0" borderId="0" xfId="0" applyNumberFormat="1" applyFont="1"/>
    <xf numFmtId="0" fontId="5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164" fontId="11" fillId="2" borderId="1" xfId="0" applyNumberFormat="1" applyFont="1" applyFill="1" applyBorder="1"/>
    <xf numFmtId="164" fontId="12" fillId="4" borderId="1" xfId="2" applyFont="1" applyFill="1" applyBorder="1" applyAlignment="1">
      <alignment horizontal="center" vertical="center"/>
    </xf>
    <xf numFmtId="164" fontId="13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9" fillId="0" borderId="0" xfId="0" applyFont="1"/>
    <xf numFmtId="44" fontId="8" fillId="0" borderId="0" xfId="1" applyFont="1"/>
    <xf numFmtId="164" fontId="7" fillId="0" borderId="0" xfId="2" applyFont="1" applyBorder="1" applyAlignment="1">
      <alignment horizontal="center" vertical="center"/>
    </xf>
    <xf numFmtId="164" fontId="9" fillId="0" borderId="0" xfId="2" applyFont="1" applyBorder="1" applyAlignment="1">
      <alignment horizontal="center" vertical="center"/>
    </xf>
    <xf numFmtId="164" fontId="5" fillId="0" borderId="0" xfId="2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2" applyFont="1" applyBorder="1" applyAlignment="1">
      <alignment horizontal="center"/>
    </xf>
    <xf numFmtId="164" fontId="8" fillId="0" borderId="1" xfId="2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1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/>
    </xf>
    <xf numFmtId="164" fontId="7" fillId="0" borderId="1" xfId="2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/>
    <xf numFmtId="164" fontId="5" fillId="0" borderId="1" xfId="2" applyFont="1" applyBorder="1"/>
    <xf numFmtId="164" fontId="8" fillId="0" borderId="1" xfId="2" applyFont="1" applyBorder="1"/>
    <xf numFmtId="0" fontId="5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/>
    <xf numFmtId="0" fontId="5" fillId="3" borderId="0" xfId="0" applyFont="1" applyFill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9" fillId="0" borderId="1" xfId="0" applyFont="1" applyBorder="1"/>
    <xf numFmtId="0" fontId="17" fillId="0" borderId="1" xfId="0" applyFont="1" applyBorder="1"/>
    <xf numFmtId="164" fontId="17" fillId="0" borderId="1" xfId="0" applyNumberFormat="1" applyFont="1" applyBorder="1" applyAlignment="1">
      <alignment horizontal="center" vertical="center"/>
    </xf>
    <xf numFmtId="44" fontId="7" fillId="0" borderId="0" xfId="1" applyFont="1"/>
    <xf numFmtId="0" fontId="18" fillId="4" borderId="1" xfId="0" applyFont="1" applyFill="1" applyBorder="1"/>
    <xf numFmtId="164" fontId="1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4" fillId="0" borderId="0" xfId="2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4" fontId="5" fillId="3" borderId="1" xfId="0" applyNumberFormat="1" applyFont="1" applyFill="1" applyBorder="1" applyAlignment="1">
      <alignment horizontal="center" vertical="center"/>
    </xf>
    <xf numFmtId="164" fontId="9" fillId="0" borderId="1" xfId="2" applyFont="1" applyBorder="1" applyAlignment="1">
      <alignment horizontal="center" vertical="center"/>
    </xf>
    <xf numFmtId="0" fontId="16" fillId="0" borderId="0" xfId="0" applyFont="1"/>
    <xf numFmtId="0" fontId="4" fillId="0" borderId="1" xfId="0" applyFont="1" applyBorder="1" applyAlignment="1">
      <alignment horizontal="right"/>
    </xf>
    <xf numFmtId="164" fontId="16" fillId="0" borderId="1" xfId="0" applyNumberFormat="1" applyFont="1" applyBorder="1" applyAlignment="1">
      <alignment horizontal="center" vertical="center"/>
    </xf>
    <xf numFmtId="164" fontId="16" fillId="0" borderId="1" xfId="2" applyFont="1" applyBorder="1" applyAlignment="1">
      <alignment horizontal="center" vertical="center"/>
    </xf>
    <xf numFmtId="0" fontId="12" fillId="0" borderId="1" xfId="0" applyFont="1" applyBorder="1"/>
    <xf numFmtId="44" fontId="12" fillId="0" borderId="0" xfId="1" applyFont="1" applyFill="1"/>
    <xf numFmtId="0" fontId="12" fillId="0" borderId="0" xfId="0" applyFont="1"/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P177"/>
  <sheetViews>
    <sheetView topLeftCell="A147" workbookViewId="0">
      <selection activeCell="N180" sqref="N180"/>
    </sheetView>
  </sheetViews>
  <sheetFormatPr defaultRowHeight="12.75" x14ac:dyDescent="0.2"/>
  <cols>
    <col min="1" max="1" width="6.7109375" style="16" customWidth="1"/>
    <col min="2" max="2" width="9.140625" style="16"/>
    <col min="3" max="3" width="6.7109375" style="16" customWidth="1"/>
    <col min="4" max="4" width="42" style="16" customWidth="1"/>
    <col min="5" max="5" width="18" style="16" hidden="1" customWidth="1"/>
    <col min="6" max="6" width="16.7109375" style="15" hidden="1" customWidth="1"/>
    <col min="7" max="7" width="17.7109375" style="15" customWidth="1"/>
    <col min="8" max="8" width="5.7109375" style="16" hidden="1" customWidth="1"/>
    <col min="9" max="10" width="6.5703125" style="16" hidden="1" customWidth="1"/>
    <col min="11" max="11" width="15.42578125" style="16" hidden="1" customWidth="1"/>
    <col min="12" max="13" width="0" style="16" hidden="1" customWidth="1"/>
    <col min="14" max="15" width="9.140625" style="16"/>
    <col min="16" max="16" width="14.85546875" style="16" bestFit="1" customWidth="1"/>
    <col min="17" max="16384" width="9.140625" style="16"/>
  </cols>
  <sheetData>
    <row r="1" spans="1:11" x14ac:dyDescent="0.2">
      <c r="A1" s="102" t="s">
        <v>243</v>
      </c>
      <c r="B1" s="102"/>
      <c r="C1" s="102"/>
      <c r="D1" s="102"/>
      <c r="E1" s="102"/>
    </row>
    <row r="3" spans="1:11" x14ac:dyDescent="0.2">
      <c r="A3" s="17" t="s">
        <v>0</v>
      </c>
      <c r="B3" s="18" t="s">
        <v>1</v>
      </c>
      <c r="C3" s="18"/>
      <c r="D3" s="18" t="s">
        <v>2</v>
      </c>
      <c r="E3" s="19" t="s">
        <v>221</v>
      </c>
      <c r="F3" s="20" t="s">
        <v>187</v>
      </c>
      <c r="G3" s="20" t="s">
        <v>186</v>
      </c>
      <c r="I3" s="21" t="s">
        <v>0</v>
      </c>
      <c r="J3" s="21" t="s">
        <v>1</v>
      </c>
      <c r="K3" s="21"/>
    </row>
    <row r="4" spans="1:11" x14ac:dyDescent="0.2">
      <c r="A4" s="21"/>
      <c r="B4" s="22">
        <v>1111</v>
      </c>
      <c r="C4" s="22"/>
      <c r="D4" s="21" t="s">
        <v>21</v>
      </c>
      <c r="E4" s="23">
        <v>2500000</v>
      </c>
      <c r="F4" s="24">
        <v>2740726.1</v>
      </c>
      <c r="G4" s="24">
        <v>3000000</v>
      </c>
      <c r="I4" s="21"/>
      <c r="J4" s="21">
        <f>B4</f>
        <v>1111</v>
      </c>
      <c r="K4" s="23">
        <f>G4</f>
        <v>3000000</v>
      </c>
    </row>
    <row r="5" spans="1:11" x14ac:dyDescent="0.2">
      <c r="A5" s="21"/>
      <c r="B5" s="22">
        <v>1112</v>
      </c>
      <c r="C5" s="22"/>
      <c r="D5" s="21" t="s">
        <v>22</v>
      </c>
      <c r="E5" s="23">
        <v>200000</v>
      </c>
      <c r="F5" s="24">
        <v>201176.38</v>
      </c>
      <c r="G5" s="24">
        <v>250000</v>
      </c>
      <c r="I5" s="21"/>
      <c r="J5" s="21">
        <f>B5</f>
        <v>1112</v>
      </c>
      <c r="K5" s="23">
        <f>G5</f>
        <v>250000</v>
      </c>
    </row>
    <row r="6" spans="1:11" x14ac:dyDescent="0.2">
      <c r="A6" s="21"/>
      <c r="B6" s="22">
        <v>1113</v>
      </c>
      <c r="C6" s="22"/>
      <c r="D6" s="21" t="s">
        <v>23</v>
      </c>
      <c r="E6" s="23">
        <v>650000</v>
      </c>
      <c r="F6" s="24">
        <v>711652</v>
      </c>
      <c r="G6" s="24">
        <v>800000</v>
      </c>
      <c r="I6" s="21"/>
      <c r="J6" s="21">
        <f>B6</f>
        <v>1113</v>
      </c>
      <c r="K6" s="23">
        <f t="shared" ref="K6:K37" si="0">G6</f>
        <v>800000</v>
      </c>
    </row>
    <row r="7" spans="1:11" x14ac:dyDescent="0.2">
      <c r="A7" s="21"/>
      <c r="B7" s="22">
        <v>1121</v>
      </c>
      <c r="C7" s="22"/>
      <c r="D7" s="21" t="s">
        <v>24</v>
      </c>
      <c r="E7" s="23">
        <v>4700000</v>
      </c>
      <c r="F7" s="24">
        <v>4818494.88</v>
      </c>
      <c r="G7" s="24">
        <v>5000000</v>
      </c>
      <c r="I7" s="21"/>
      <c r="J7" s="21">
        <f t="shared" ref="J7:J37" si="1">B7</f>
        <v>1121</v>
      </c>
      <c r="K7" s="23">
        <f t="shared" si="0"/>
        <v>5000000</v>
      </c>
    </row>
    <row r="8" spans="1:11" x14ac:dyDescent="0.2">
      <c r="A8" s="21"/>
      <c r="B8" s="22">
        <v>1122</v>
      </c>
      <c r="C8" s="22"/>
      <c r="D8" s="21" t="s">
        <v>62</v>
      </c>
      <c r="E8" s="23">
        <v>300000</v>
      </c>
      <c r="F8" s="24">
        <v>0</v>
      </c>
      <c r="G8" s="24">
        <v>300000</v>
      </c>
      <c r="I8" s="21"/>
      <c r="J8" s="21">
        <f t="shared" si="1"/>
        <v>1122</v>
      </c>
      <c r="K8" s="23">
        <f t="shared" si="0"/>
        <v>300000</v>
      </c>
    </row>
    <row r="9" spans="1:11" x14ac:dyDescent="0.2">
      <c r="A9" s="21"/>
      <c r="B9" s="22">
        <v>1211</v>
      </c>
      <c r="C9" s="22"/>
      <c r="D9" s="21" t="s">
        <v>25</v>
      </c>
      <c r="E9" s="23">
        <v>9000000</v>
      </c>
      <c r="F9" s="24">
        <v>9308298</v>
      </c>
      <c r="G9" s="24">
        <v>10000000</v>
      </c>
      <c r="I9" s="21"/>
      <c r="J9" s="21">
        <f t="shared" si="1"/>
        <v>1211</v>
      </c>
      <c r="K9" s="23">
        <f t="shared" si="0"/>
        <v>10000000</v>
      </c>
    </row>
    <row r="10" spans="1:11" x14ac:dyDescent="0.2">
      <c r="A10" s="21"/>
      <c r="B10" s="22">
        <v>1335</v>
      </c>
      <c r="C10" s="22"/>
      <c r="D10" s="21" t="s">
        <v>128</v>
      </c>
      <c r="E10" s="23">
        <v>1000</v>
      </c>
      <c r="F10" s="24">
        <v>0</v>
      </c>
      <c r="G10" s="24">
        <v>1000</v>
      </c>
      <c r="I10" s="21"/>
      <c r="J10" s="21">
        <f t="shared" si="1"/>
        <v>1335</v>
      </c>
      <c r="K10" s="23">
        <f t="shared" si="0"/>
        <v>1000</v>
      </c>
    </row>
    <row r="11" spans="1:11" x14ac:dyDescent="0.2">
      <c r="A11" s="21"/>
      <c r="B11" s="22">
        <v>1341</v>
      </c>
      <c r="C11" s="22"/>
      <c r="D11" s="21" t="s">
        <v>27</v>
      </c>
      <c r="E11" s="23">
        <v>65000</v>
      </c>
      <c r="F11" s="24">
        <v>62000</v>
      </c>
      <c r="G11" s="24">
        <v>65000</v>
      </c>
      <c r="I11" s="21"/>
      <c r="J11" s="21">
        <f t="shared" si="1"/>
        <v>1341</v>
      </c>
      <c r="K11" s="23">
        <f t="shared" si="0"/>
        <v>65000</v>
      </c>
    </row>
    <row r="12" spans="1:11" x14ac:dyDescent="0.2">
      <c r="A12" s="21"/>
      <c r="B12" s="22">
        <v>1342</v>
      </c>
      <c r="C12" s="22"/>
      <c r="D12" s="21" t="s">
        <v>55</v>
      </c>
      <c r="E12" s="23">
        <v>1000</v>
      </c>
      <c r="F12" s="24">
        <v>0</v>
      </c>
      <c r="G12" s="24">
        <v>1000</v>
      </c>
      <c r="I12" s="21"/>
      <c r="J12" s="21">
        <f t="shared" si="1"/>
        <v>1342</v>
      </c>
      <c r="K12" s="23">
        <f t="shared" si="0"/>
        <v>1000</v>
      </c>
    </row>
    <row r="13" spans="1:11" x14ac:dyDescent="0.2">
      <c r="A13" s="21"/>
      <c r="B13" s="22">
        <v>1343</v>
      </c>
      <c r="C13" s="22"/>
      <c r="D13" s="21" t="s">
        <v>54</v>
      </c>
      <c r="E13" s="23">
        <v>1000</v>
      </c>
      <c r="F13" s="24">
        <v>0</v>
      </c>
      <c r="G13" s="24">
        <v>1000</v>
      </c>
      <c r="I13" s="21"/>
      <c r="J13" s="21">
        <f t="shared" si="1"/>
        <v>1343</v>
      </c>
      <c r="K13" s="23">
        <f t="shared" si="0"/>
        <v>1000</v>
      </c>
    </row>
    <row r="14" spans="1:11" s="30" customFormat="1" x14ac:dyDescent="0.2">
      <c r="A14" s="25"/>
      <c r="B14" s="26">
        <v>1345</v>
      </c>
      <c r="C14" s="27"/>
      <c r="D14" s="28" t="s">
        <v>26</v>
      </c>
      <c r="E14" s="29">
        <v>2650000</v>
      </c>
      <c r="F14" s="24">
        <v>2631997</v>
      </c>
      <c r="G14" s="24">
        <v>2650000</v>
      </c>
      <c r="I14" s="25"/>
      <c r="J14" s="21">
        <f t="shared" si="1"/>
        <v>1345</v>
      </c>
      <c r="K14" s="23">
        <f t="shared" si="0"/>
        <v>2650000</v>
      </c>
    </row>
    <row r="15" spans="1:11" x14ac:dyDescent="0.2">
      <c r="A15" s="21"/>
      <c r="B15" s="22">
        <v>1361</v>
      </c>
      <c r="C15" s="22"/>
      <c r="D15" s="21" t="s">
        <v>28</v>
      </c>
      <c r="E15" s="23">
        <v>30000</v>
      </c>
      <c r="F15" s="24">
        <v>23840</v>
      </c>
      <c r="G15" s="24">
        <v>30000</v>
      </c>
      <c r="I15" s="21"/>
      <c r="J15" s="21">
        <f t="shared" si="1"/>
        <v>1361</v>
      </c>
      <c r="K15" s="23">
        <f t="shared" si="0"/>
        <v>30000</v>
      </c>
    </row>
    <row r="16" spans="1:11" x14ac:dyDescent="0.2">
      <c r="A16" s="21"/>
      <c r="B16" s="22">
        <v>1381</v>
      </c>
      <c r="C16" s="22"/>
      <c r="D16" s="21" t="s">
        <v>103</v>
      </c>
      <c r="E16" s="23">
        <v>120000</v>
      </c>
      <c r="F16" s="24">
        <v>147320.16</v>
      </c>
      <c r="G16" s="24">
        <v>120000</v>
      </c>
      <c r="I16" s="21"/>
      <c r="J16" s="21">
        <f t="shared" si="1"/>
        <v>1381</v>
      </c>
      <c r="K16" s="23">
        <f t="shared" si="0"/>
        <v>120000</v>
      </c>
    </row>
    <row r="17" spans="1:11" x14ac:dyDescent="0.2">
      <c r="A17" s="21"/>
      <c r="B17" s="22">
        <v>1511</v>
      </c>
      <c r="C17" s="22"/>
      <c r="D17" s="21" t="s">
        <v>29</v>
      </c>
      <c r="E17" s="23">
        <v>1700000</v>
      </c>
      <c r="F17" s="24">
        <v>1305093.3899999999</v>
      </c>
      <c r="G17" s="24">
        <v>1500000</v>
      </c>
      <c r="I17" s="21"/>
      <c r="J17" s="21">
        <f t="shared" si="1"/>
        <v>1511</v>
      </c>
      <c r="K17" s="23">
        <f t="shared" si="0"/>
        <v>1500000</v>
      </c>
    </row>
    <row r="18" spans="1:11" s="33" customFormat="1" x14ac:dyDescent="0.2">
      <c r="A18" s="28"/>
      <c r="B18" s="26">
        <v>4112</v>
      </c>
      <c r="C18" s="26"/>
      <c r="D18" s="28" t="s">
        <v>45</v>
      </c>
      <c r="E18" s="31">
        <v>316600</v>
      </c>
      <c r="F18" s="32">
        <v>290213</v>
      </c>
      <c r="G18" s="32">
        <v>313900</v>
      </c>
      <c r="I18" s="28"/>
      <c r="J18" s="21">
        <f t="shared" si="1"/>
        <v>4112</v>
      </c>
      <c r="K18" s="23">
        <f t="shared" si="0"/>
        <v>313900</v>
      </c>
    </row>
    <row r="19" spans="1:11" x14ac:dyDescent="0.2">
      <c r="A19" s="22">
        <v>3314</v>
      </c>
      <c r="B19" s="22">
        <v>2111</v>
      </c>
      <c r="C19" s="22"/>
      <c r="D19" s="21" t="s">
        <v>46</v>
      </c>
      <c r="E19" s="23">
        <v>7000</v>
      </c>
      <c r="F19" s="32">
        <v>2900</v>
      </c>
      <c r="G19" s="32">
        <v>7000</v>
      </c>
      <c r="I19" s="21">
        <f>A19</f>
        <v>3314</v>
      </c>
      <c r="J19" s="21">
        <f t="shared" si="1"/>
        <v>2111</v>
      </c>
      <c r="K19" s="23">
        <f t="shared" si="0"/>
        <v>7000</v>
      </c>
    </row>
    <row r="20" spans="1:11" x14ac:dyDescent="0.2">
      <c r="A20" s="22">
        <v>3612</v>
      </c>
      <c r="B20" s="22">
        <v>2132</v>
      </c>
      <c r="C20" s="22"/>
      <c r="D20" s="21" t="s">
        <v>30</v>
      </c>
      <c r="E20" s="23">
        <v>556000</v>
      </c>
      <c r="F20" s="32">
        <v>451016</v>
      </c>
      <c r="G20" s="32">
        <v>450000</v>
      </c>
      <c r="I20" s="21">
        <f>A20</f>
        <v>3612</v>
      </c>
      <c r="J20" s="21">
        <f t="shared" si="1"/>
        <v>2132</v>
      </c>
      <c r="K20" s="23">
        <f t="shared" si="0"/>
        <v>450000</v>
      </c>
    </row>
    <row r="21" spans="1:11" x14ac:dyDescent="0.2">
      <c r="A21" s="22">
        <v>3613</v>
      </c>
      <c r="B21" s="22">
        <v>2132</v>
      </c>
      <c r="C21" s="22"/>
      <c r="D21" s="21" t="s">
        <v>31</v>
      </c>
      <c r="E21" s="23">
        <v>450000</v>
      </c>
      <c r="F21" s="24">
        <v>316151.18</v>
      </c>
      <c r="G21" s="24">
        <v>450000</v>
      </c>
      <c r="I21" s="21">
        <f t="shared" ref="I21:I35" si="2">A21</f>
        <v>3613</v>
      </c>
      <c r="J21" s="21">
        <f t="shared" si="1"/>
        <v>2132</v>
      </c>
      <c r="K21" s="23">
        <f t="shared" si="0"/>
        <v>450000</v>
      </c>
    </row>
    <row r="22" spans="1:11" x14ac:dyDescent="0.2">
      <c r="A22" s="22">
        <v>3632</v>
      </c>
      <c r="B22" s="22">
        <v>2111</v>
      </c>
      <c r="C22" s="22"/>
      <c r="D22" s="21" t="s">
        <v>32</v>
      </c>
      <c r="E22" s="23">
        <v>50000</v>
      </c>
      <c r="F22" s="24">
        <v>18250</v>
      </c>
      <c r="G22" s="24">
        <v>20000</v>
      </c>
      <c r="H22" s="34"/>
      <c r="I22" s="21">
        <f t="shared" si="2"/>
        <v>3632</v>
      </c>
      <c r="J22" s="21">
        <f t="shared" si="1"/>
        <v>2111</v>
      </c>
      <c r="K22" s="23">
        <f t="shared" si="0"/>
        <v>20000</v>
      </c>
    </row>
    <row r="23" spans="1:11" x14ac:dyDescent="0.2">
      <c r="A23" s="22">
        <v>3636</v>
      </c>
      <c r="B23" s="22">
        <v>3122</v>
      </c>
      <c r="C23" s="22"/>
      <c r="D23" s="21" t="s">
        <v>51</v>
      </c>
      <c r="E23" s="23">
        <v>1400000</v>
      </c>
      <c r="F23" s="24">
        <v>105000</v>
      </c>
      <c r="G23" s="24">
        <v>1820000</v>
      </c>
      <c r="H23" s="34"/>
      <c r="I23" s="21">
        <f t="shared" si="2"/>
        <v>3636</v>
      </c>
      <c r="J23" s="21">
        <f t="shared" si="1"/>
        <v>3122</v>
      </c>
      <c r="K23" s="23">
        <f t="shared" si="0"/>
        <v>1820000</v>
      </c>
    </row>
    <row r="24" spans="1:11" x14ac:dyDescent="0.2">
      <c r="A24" s="22">
        <v>3639</v>
      </c>
      <c r="B24" s="22">
        <v>2119</v>
      </c>
      <c r="C24" s="22"/>
      <c r="D24" s="21" t="s">
        <v>57</v>
      </c>
      <c r="E24" s="23">
        <v>13000</v>
      </c>
      <c r="F24" s="24">
        <v>11325.6</v>
      </c>
      <c r="G24" s="24">
        <v>10000</v>
      </c>
      <c r="H24" s="34"/>
      <c r="I24" s="21">
        <f t="shared" si="2"/>
        <v>3639</v>
      </c>
      <c r="J24" s="21">
        <f t="shared" si="1"/>
        <v>2119</v>
      </c>
      <c r="K24" s="23">
        <f t="shared" si="0"/>
        <v>10000</v>
      </c>
    </row>
    <row r="25" spans="1:11" x14ac:dyDescent="0.2">
      <c r="A25" s="22">
        <v>3724</v>
      </c>
      <c r="B25" s="22">
        <v>2324</v>
      </c>
      <c r="C25" s="22"/>
      <c r="D25" s="21" t="s">
        <v>33</v>
      </c>
      <c r="E25" s="23">
        <v>15000</v>
      </c>
      <c r="F25" s="24">
        <v>14446.21</v>
      </c>
      <c r="G25" s="24">
        <v>15000</v>
      </c>
      <c r="H25" s="34"/>
      <c r="I25" s="21">
        <f t="shared" si="2"/>
        <v>3724</v>
      </c>
      <c r="J25" s="21">
        <f t="shared" si="1"/>
        <v>2324</v>
      </c>
      <c r="K25" s="23">
        <f t="shared" si="0"/>
        <v>15000</v>
      </c>
    </row>
    <row r="26" spans="1:11" x14ac:dyDescent="0.2">
      <c r="A26" s="22">
        <v>3725</v>
      </c>
      <c r="B26" s="22">
        <v>2111</v>
      </c>
      <c r="C26" s="22"/>
      <c r="D26" s="21" t="s">
        <v>108</v>
      </c>
      <c r="E26" s="23">
        <v>1000</v>
      </c>
      <c r="F26" s="24">
        <v>1000</v>
      </c>
      <c r="G26" s="24">
        <v>1000</v>
      </c>
      <c r="H26" s="35"/>
      <c r="I26" s="21">
        <f t="shared" si="2"/>
        <v>3725</v>
      </c>
      <c r="J26" s="21">
        <f t="shared" si="1"/>
        <v>2111</v>
      </c>
      <c r="K26" s="23">
        <f t="shared" si="0"/>
        <v>1000</v>
      </c>
    </row>
    <row r="27" spans="1:11" x14ac:dyDescent="0.2">
      <c r="A27" s="22">
        <v>3725</v>
      </c>
      <c r="B27" s="22">
        <v>2324</v>
      </c>
      <c r="C27" s="22"/>
      <c r="D27" s="21" t="s">
        <v>47</v>
      </c>
      <c r="E27" s="23">
        <v>366000</v>
      </c>
      <c r="F27" s="24">
        <v>316795.32</v>
      </c>
      <c r="G27" s="24">
        <v>400000</v>
      </c>
      <c r="I27" s="21">
        <f t="shared" si="2"/>
        <v>3725</v>
      </c>
      <c r="J27" s="21">
        <f t="shared" si="1"/>
        <v>2324</v>
      </c>
      <c r="K27" s="23">
        <f t="shared" si="0"/>
        <v>400000</v>
      </c>
    </row>
    <row r="28" spans="1:11" x14ac:dyDescent="0.2">
      <c r="A28" s="22">
        <v>3726</v>
      </c>
      <c r="B28" s="22">
        <v>2324</v>
      </c>
      <c r="C28" s="22"/>
      <c r="D28" s="21" t="s">
        <v>34</v>
      </c>
      <c r="E28" s="23">
        <v>20000</v>
      </c>
      <c r="F28" s="24">
        <v>6435.6</v>
      </c>
      <c r="G28" s="24">
        <v>10000</v>
      </c>
      <c r="I28" s="21">
        <f t="shared" si="2"/>
        <v>3726</v>
      </c>
      <c r="J28" s="21">
        <f t="shared" si="1"/>
        <v>2324</v>
      </c>
      <c r="K28" s="23">
        <f t="shared" si="0"/>
        <v>10000</v>
      </c>
    </row>
    <row r="29" spans="1:11" x14ac:dyDescent="0.2">
      <c r="A29" s="22">
        <v>6171</v>
      </c>
      <c r="B29" s="22">
        <v>2111</v>
      </c>
      <c r="C29" s="22"/>
      <c r="D29" s="21" t="s">
        <v>35</v>
      </c>
      <c r="E29" s="23">
        <v>1000</v>
      </c>
      <c r="F29" s="24">
        <v>40628.32</v>
      </c>
      <c r="G29" s="24">
        <v>2000</v>
      </c>
      <c r="I29" s="21">
        <f t="shared" si="2"/>
        <v>6171</v>
      </c>
      <c r="J29" s="21">
        <f t="shared" si="1"/>
        <v>2111</v>
      </c>
      <c r="K29" s="23">
        <f t="shared" si="0"/>
        <v>2000</v>
      </c>
    </row>
    <row r="30" spans="1:11" x14ac:dyDescent="0.2">
      <c r="A30" s="22">
        <v>6171</v>
      </c>
      <c r="B30" s="22">
        <v>2119</v>
      </c>
      <c r="D30" s="36" t="s">
        <v>222</v>
      </c>
      <c r="E30" s="23">
        <v>1000</v>
      </c>
      <c r="F30" s="24">
        <v>1878.32</v>
      </c>
      <c r="G30" s="24">
        <v>6000</v>
      </c>
      <c r="I30" s="21">
        <f t="shared" si="2"/>
        <v>6171</v>
      </c>
      <c r="J30" s="21">
        <f t="shared" si="1"/>
        <v>2119</v>
      </c>
      <c r="K30" s="23">
        <f t="shared" si="0"/>
        <v>6000</v>
      </c>
    </row>
    <row r="31" spans="1:11" x14ac:dyDescent="0.2">
      <c r="A31" s="22">
        <v>6171</v>
      </c>
      <c r="B31" s="22">
        <v>2131</v>
      </c>
      <c r="C31" s="22"/>
      <c r="D31" s="21" t="s">
        <v>36</v>
      </c>
      <c r="E31" s="23">
        <v>55000</v>
      </c>
      <c r="F31" s="24">
        <v>55415</v>
      </c>
      <c r="G31" s="24">
        <v>55000</v>
      </c>
      <c r="I31" s="21">
        <f t="shared" si="2"/>
        <v>6171</v>
      </c>
      <c r="J31" s="21">
        <f t="shared" si="1"/>
        <v>2131</v>
      </c>
      <c r="K31" s="23">
        <f t="shared" si="0"/>
        <v>55000</v>
      </c>
    </row>
    <row r="32" spans="1:11" x14ac:dyDescent="0.2">
      <c r="A32" s="22">
        <v>6171</v>
      </c>
      <c r="B32" s="22">
        <v>2324</v>
      </c>
      <c r="C32" s="22"/>
      <c r="D32" s="21" t="s">
        <v>223</v>
      </c>
      <c r="E32" s="23">
        <v>1000</v>
      </c>
      <c r="F32" s="24">
        <v>900</v>
      </c>
      <c r="G32" s="24">
        <v>1000</v>
      </c>
      <c r="I32" s="21">
        <f t="shared" si="2"/>
        <v>6171</v>
      </c>
      <c r="J32" s="21">
        <f t="shared" si="1"/>
        <v>2324</v>
      </c>
      <c r="K32" s="23">
        <f t="shared" si="0"/>
        <v>1000</v>
      </c>
    </row>
    <row r="33" spans="1:11" s="30" customFormat="1" x14ac:dyDescent="0.2">
      <c r="A33" s="37">
        <v>6171</v>
      </c>
      <c r="B33" s="37">
        <v>3111</v>
      </c>
      <c r="C33" s="37"/>
      <c r="D33" s="38" t="s">
        <v>37</v>
      </c>
      <c r="E33" s="31">
        <v>5000000</v>
      </c>
      <c r="F33" s="24">
        <v>0</v>
      </c>
      <c r="G33" s="24">
        <v>13598000</v>
      </c>
      <c r="I33" s="21">
        <f t="shared" si="2"/>
        <v>6171</v>
      </c>
      <c r="J33" s="21">
        <f t="shared" si="1"/>
        <v>3111</v>
      </c>
      <c r="K33" s="23">
        <f t="shared" si="0"/>
        <v>13598000</v>
      </c>
    </row>
    <row r="34" spans="1:11" x14ac:dyDescent="0.2">
      <c r="A34" s="22">
        <v>6310</v>
      </c>
      <c r="B34" s="22">
        <v>2141</v>
      </c>
      <c r="C34" s="22"/>
      <c r="D34" s="21" t="s">
        <v>38</v>
      </c>
      <c r="E34" s="23">
        <v>1500</v>
      </c>
      <c r="F34" s="39">
        <v>0</v>
      </c>
      <c r="G34" s="24">
        <v>10000</v>
      </c>
      <c r="I34" s="21">
        <f t="shared" si="2"/>
        <v>6310</v>
      </c>
      <c r="J34" s="21">
        <f t="shared" si="1"/>
        <v>2141</v>
      </c>
      <c r="K34" s="23">
        <f t="shared" si="0"/>
        <v>10000</v>
      </c>
    </row>
    <row r="35" spans="1:11" s="30" customFormat="1" x14ac:dyDescent="0.2">
      <c r="A35" s="26">
        <v>6330</v>
      </c>
      <c r="B35" s="26">
        <v>4131</v>
      </c>
      <c r="C35" s="26"/>
      <c r="D35" s="28" t="s">
        <v>56</v>
      </c>
      <c r="E35" s="29">
        <v>830000</v>
      </c>
      <c r="F35" s="40">
        <v>760000</v>
      </c>
      <c r="G35" s="24">
        <v>1360000</v>
      </c>
      <c r="I35" s="21">
        <f t="shared" si="2"/>
        <v>6330</v>
      </c>
      <c r="J35" s="21">
        <f t="shared" si="1"/>
        <v>4131</v>
      </c>
      <c r="K35" s="23">
        <f t="shared" si="0"/>
        <v>1360000</v>
      </c>
    </row>
    <row r="36" spans="1:11" x14ac:dyDescent="0.2">
      <c r="A36" s="22"/>
      <c r="B36" s="22"/>
      <c r="C36" s="22"/>
      <c r="D36" s="21"/>
      <c r="E36" s="41"/>
      <c r="F36" s="24"/>
      <c r="G36" s="24"/>
      <c r="H36" s="35"/>
      <c r="I36" s="21"/>
      <c r="J36" s="21"/>
      <c r="K36" s="23">
        <f t="shared" si="0"/>
        <v>0</v>
      </c>
    </row>
    <row r="37" spans="1:11" x14ac:dyDescent="0.2">
      <c r="A37" s="42"/>
      <c r="B37" s="43">
        <v>8115</v>
      </c>
      <c r="C37" s="42"/>
      <c r="D37" s="44" t="s">
        <v>52</v>
      </c>
      <c r="E37" s="45"/>
      <c r="F37" s="46"/>
      <c r="G37" s="46">
        <f>G171-G38</f>
        <v>3498500</v>
      </c>
      <c r="H37" s="35"/>
      <c r="I37" s="21"/>
      <c r="J37" s="21">
        <f t="shared" si="1"/>
        <v>8115</v>
      </c>
      <c r="K37" s="23">
        <f t="shared" si="0"/>
        <v>3498500</v>
      </c>
    </row>
    <row r="38" spans="1:11" x14ac:dyDescent="0.2">
      <c r="A38" s="21"/>
      <c r="B38" s="21"/>
      <c r="C38" s="21"/>
      <c r="D38" s="21" t="s">
        <v>4</v>
      </c>
      <c r="E38" s="47">
        <f>SUM(E4:E35)+E37</f>
        <v>31002100</v>
      </c>
      <c r="F38" s="48">
        <f>SUM(F4:F35)</f>
        <v>24342952.460000005</v>
      </c>
      <c r="G38" s="48">
        <f>SUM(G4:G36)</f>
        <v>42246900</v>
      </c>
      <c r="I38" s="103" t="s">
        <v>4</v>
      </c>
      <c r="J38" s="104"/>
      <c r="K38" s="23">
        <f>SUM(K4:K35)</f>
        <v>42246900</v>
      </c>
    </row>
    <row r="39" spans="1:11" x14ac:dyDescent="0.2">
      <c r="D39" s="49"/>
      <c r="E39" s="50"/>
      <c r="H39" s="35"/>
      <c r="I39" s="33"/>
      <c r="J39" s="33"/>
      <c r="K39" s="33"/>
    </row>
    <row r="40" spans="1:11" s="33" customFormat="1" x14ac:dyDescent="0.2">
      <c r="D40" s="51" t="s">
        <v>240</v>
      </c>
      <c r="E40" s="52">
        <v>11400000</v>
      </c>
      <c r="F40" s="53"/>
      <c r="G40" s="54">
        <f>paragrafy!F49</f>
        <v>11731485.470000001</v>
      </c>
    </row>
    <row r="41" spans="1:11" x14ac:dyDescent="0.2">
      <c r="D41" s="49"/>
      <c r="E41" s="50"/>
      <c r="F41" s="55"/>
      <c r="G41" s="55"/>
    </row>
    <row r="42" spans="1:11" x14ac:dyDescent="0.2">
      <c r="D42" s="49"/>
      <c r="E42" s="50"/>
      <c r="F42" s="55"/>
      <c r="G42" s="55"/>
    </row>
    <row r="43" spans="1:11" x14ac:dyDescent="0.2">
      <c r="D43" s="49"/>
      <c r="E43" s="50"/>
      <c r="F43" s="55"/>
      <c r="G43" s="55"/>
    </row>
    <row r="44" spans="1:11" x14ac:dyDescent="0.2">
      <c r="D44" s="49"/>
      <c r="E44" s="50"/>
      <c r="F44" s="55"/>
      <c r="G44" s="55"/>
    </row>
    <row r="45" spans="1:11" x14ac:dyDescent="0.2">
      <c r="D45" s="49"/>
      <c r="E45" s="50"/>
      <c r="F45" s="55"/>
      <c r="G45" s="55"/>
    </row>
    <row r="46" spans="1:11" x14ac:dyDescent="0.2">
      <c r="D46" s="49"/>
      <c r="E46" s="50"/>
      <c r="F46" s="55"/>
      <c r="G46" s="55"/>
    </row>
    <row r="47" spans="1:11" x14ac:dyDescent="0.2">
      <c r="D47" s="49"/>
      <c r="E47" s="50"/>
      <c r="F47" s="55"/>
      <c r="G47" s="55"/>
    </row>
    <row r="48" spans="1:11" x14ac:dyDescent="0.2">
      <c r="D48" s="49"/>
      <c r="E48" s="50"/>
      <c r="F48" s="55"/>
      <c r="G48" s="55"/>
    </row>
    <row r="49" spans="1:11" x14ac:dyDescent="0.2">
      <c r="D49" s="49"/>
      <c r="E49" s="50"/>
      <c r="F49" s="55"/>
      <c r="G49" s="55"/>
    </row>
    <row r="50" spans="1:11" x14ac:dyDescent="0.2">
      <c r="D50" s="49"/>
      <c r="E50" s="50"/>
      <c r="F50" s="55"/>
      <c r="G50" s="55"/>
    </row>
    <row r="51" spans="1:11" x14ac:dyDescent="0.2">
      <c r="D51" s="49"/>
      <c r="E51" s="50"/>
      <c r="F51" s="55"/>
      <c r="G51" s="55"/>
    </row>
    <row r="52" spans="1:11" x14ac:dyDescent="0.2">
      <c r="D52" s="49"/>
      <c r="E52" s="50"/>
      <c r="F52" s="55"/>
      <c r="G52" s="55"/>
    </row>
    <row r="53" spans="1:11" x14ac:dyDescent="0.2">
      <c r="D53" s="49"/>
      <c r="E53" s="50"/>
      <c r="F53" s="55"/>
      <c r="G53" s="55"/>
    </row>
    <row r="54" spans="1:11" x14ac:dyDescent="0.2">
      <c r="D54" s="49"/>
      <c r="E54" s="50"/>
      <c r="F54" s="55"/>
      <c r="G54" s="55"/>
    </row>
    <row r="55" spans="1:11" x14ac:dyDescent="0.2">
      <c r="D55" s="49"/>
      <c r="E55" s="50"/>
      <c r="F55" s="55"/>
      <c r="G55" s="55"/>
    </row>
    <row r="56" spans="1:11" x14ac:dyDescent="0.2">
      <c r="D56" s="49"/>
      <c r="E56" s="50"/>
      <c r="F56" s="55"/>
      <c r="G56" s="55"/>
    </row>
    <row r="57" spans="1:11" x14ac:dyDescent="0.2">
      <c r="D57" s="49"/>
      <c r="E57" s="50"/>
      <c r="F57" s="55"/>
      <c r="G57" s="55"/>
    </row>
    <row r="58" spans="1:11" x14ac:dyDescent="0.2">
      <c r="D58" s="49"/>
      <c r="E58" s="50"/>
      <c r="F58" s="55"/>
      <c r="G58" s="55"/>
    </row>
    <row r="59" spans="1:11" x14ac:dyDescent="0.2">
      <c r="D59" s="49"/>
      <c r="E59" s="50"/>
      <c r="F59" s="55"/>
      <c r="G59" s="55"/>
    </row>
    <row r="60" spans="1:11" x14ac:dyDescent="0.2">
      <c r="A60" s="17" t="s">
        <v>0</v>
      </c>
      <c r="B60" s="18" t="s">
        <v>1</v>
      </c>
      <c r="C60" s="19" t="s">
        <v>100</v>
      </c>
      <c r="D60" s="18" t="s">
        <v>5</v>
      </c>
      <c r="E60" s="19" t="s">
        <v>3</v>
      </c>
      <c r="F60" s="20" t="s">
        <v>187</v>
      </c>
      <c r="G60" s="20" t="s">
        <v>186</v>
      </c>
      <c r="I60" s="21" t="s">
        <v>0</v>
      </c>
      <c r="J60" s="21" t="s">
        <v>1</v>
      </c>
      <c r="K60" s="21"/>
    </row>
    <row r="61" spans="1:11" x14ac:dyDescent="0.2">
      <c r="A61" s="56">
        <f>A62</f>
        <v>2212</v>
      </c>
      <c r="B61" s="22">
        <v>5169</v>
      </c>
      <c r="C61" s="22"/>
      <c r="D61" s="21" t="s">
        <v>116</v>
      </c>
      <c r="E61" s="57">
        <v>150000</v>
      </c>
      <c r="F61" s="24">
        <v>1815</v>
      </c>
      <c r="G61" s="24">
        <v>150000</v>
      </c>
      <c r="I61" s="21">
        <v>2212</v>
      </c>
      <c r="J61" s="21" t="s">
        <v>159</v>
      </c>
      <c r="K61" s="58">
        <f>G61+G62</f>
        <v>550000</v>
      </c>
    </row>
    <row r="62" spans="1:11" x14ac:dyDescent="0.2">
      <c r="A62" s="22">
        <v>2212</v>
      </c>
      <c r="B62" s="22">
        <v>5171</v>
      </c>
      <c r="C62" s="22"/>
      <c r="D62" s="21" t="s">
        <v>42</v>
      </c>
      <c r="E62" s="23">
        <v>2000000</v>
      </c>
      <c r="F62" s="24">
        <v>394099.1</v>
      </c>
      <c r="G62" s="24">
        <v>400000</v>
      </c>
      <c r="I62" s="21"/>
      <c r="J62" s="21"/>
      <c r="K62" s="58"/>
    </row>
    <row r="63" spans="1:11" x14ac:dyDescent="0.2">
      <c r="A63" s="22">
        <v>2212</v>
      </c>
      <c r="B63" s="22">
        <v>6121</v>
      </c>
      <c r="C63" s="22"/>
      <c r="D63" s="21" t="s">
        <v>129</v>
      </c>
      <c r="E63" s="23">
        <v>100000</v>
      </c>
      <c r="F63" s="24">
        <v>0</v>
      </c>
      <c r="G63" s="24">
        <v>3600000</v>
      </c>
      <c r="I63" s="21">
        <v>2212</v>
      </c>
      <c r="J63" s="21" t="s">
        <v>161</v>
      </c>
      <c r="K63" s="58">
        <f>G63</f>
        <v>3600000</v>
      </c>
    </row>
    <row r="64" spans="1:11" x14ac:dyDescent="0.2">
      <c r="A64" s="22">
        <f>A65</f>
        <v>2219</v>
      </c>
      <c r="B64" s="22">
        <v>5171</v>
      </c>
      <c r="C64" s="22"/>
      <c r="D64" s="21" t="s">
        <v>58</v>
      </c>
      <c r="E64" s="23">
        <v>10000</v>
      </c>
      <c r="F64" s="24">
        <v>2700</v>
      </c>
      <c r="G64" s="24">
        <v>100000</v>
      </c>
      <c r="I64" s="21">
        <v>2219</v>
      </c>
      <c r="J64" s="21" t="s">
        <v>159</v>
      </c>
      <c r="K64" s="58">
        <v>100000</v>
      </c>
    </row>
    <row r="65" spans="1:11" x14ac:dyDescent="0.2">
      <c r="A65" s="22">
        <v>2219</v>
      </c>
      <c r="B65" s="22">
        <v>6121</v>
      </c>
      <c r="C65" s="22"/>
      <c r="D65" s="21" t="s">
        <v>231</v>
      </c>
      <c r="E65" s="23">
        <v>700000</v>
      </c>
      <c r="F65" s="24"/>
      <c r="G65" s="24">
        <v>3000000</v>
      </c>
      <c r="I65" s="21">
        <v>2219</v>
      </c>
      <c r="J65" s="21" t="s">
        <v>161</v>
      </c>
      <c r="K65" s="58">
        <v>3000000</v>
      </c>
    </row>
    <row r="66" spans="1:11" s="33" customFormat="1" x14ac:dyDescent="0.2">
      <c r="A66" s="26">
        <v>2292</v>
      </c>
      <c r="B66" s="26">
        <v>5213</v>
      </c>
      <c r="C66" s="26"/>
      <c r="D66" s="28" t="s">
        <v>63</v>
      </c>
      <c r="E66" s="29">
        <v>400000</v>
      </c>
      <c r="F66" s="24">
        <v>333154</v>
      </c>
      <c r="G66" s="24">
        <v>321000</v>
      </c>
      <c r="I66" s="28">
        <v>2292</v>
      </c>
      <c r="J66" s="28" t="s">
        <v>159</v>
      </c>
      <c r="K66" s="59">
        <v>321000</v>
      </c>
    </row>
    <row r="67" spans="1:11" hidden="1" x14ac:dyDescent="0.2">
      <c r="A67" s="22">
        <v>2310</v>
      </c>
      <c r="B67" s="22">
        <v>6121</v>
      </c>
      <c r="C67" s="60"/>
      <c r="D67" s="21" t="s">
        <v>105</v>
      </c>
      <c r="E67" s="23">
        <v>700500</v>
      </c>
      <c r="F67" s="24">
        <v>0</v>
      </c>
      <c r="G67" s="24">
        <v>0</v>
      </c>
      <c r="I67" s="21"/>
      <c r="J67" s="21"/>
      <c r="K67" s="58"/>
    </row>
    <row r="68" spans="1:11" x14ac:dyDescent="0.2">
      <c r="A68" s="22">
        <v>2310</v>
      </c>
      <c r="B68" s="22">
        <v>6349</v>
      </c>
      <c r="C68" s="60"/>
      <c r="D68" s="21" t="s">
        <v>130</v>
      </c>
      <c r="E68" s="23">
        <v>246500</v>
      </c>
      <c r="F68" s="24">
        <v>123250</v>
      </c>
      <c r="G68" s="24">
        <v>250000</v>
      </c>
      <c r="I68" s="21">
        <v>2310</v>
      </c>
      <c r="J68" s="21" t="s">
        <v>161</v>
      </c>
      <c r="K68" s="58">
        <v>250000</v>
      </c>
    </row>
    <row r="69" spans="1:11" x14ac:dyDescent="0.2">
      <c r="A69" s="22">
        <v>2321</v>
      </c>
      <c r="B69" s="22">
        <v>6121</v>
      </c>
      <c r="C69" s="22"/>
      <c r="D69" s="21" t="s">
        <v>64</v>
      </c>
      <c r="E69" s="23">
        <v>700000</v>
      </c>
      <c r="F69" s="24">
        <v>0</v>
      </c>
      <c r="G69" s="24">
        <v>500000</v>
      </c>
      <c r="I69" s="21">
        <v>2321</v>
      </c>
      <c r="J69" s="21" t="s">
        <v>161</v>
      </c>
      <c r="K69" s="58">
        <f>G69</f>
        <v>500000</v>
      </c>
    </row>
    <row r="70" spans="1:11" x14ac:dyDescent="0.2">
      <c r="A70" s="22">
        <v>2334</v>
      </c>
      <c r="B70" s="22">
        <v>5169</v>
      </c>
      <c r="C70" s="22"/>
      <c r="D70" s="21" t="s">
        <v>224</v>
      </c>
      <c r="E70" s="23">
        <v>760000</v>
      </c>
      <c r="F70" s="24">
        <v>7260</v>
      </c>
      <c r="G70" s="61">
        <v>1350000</v>
      </c>
      <c r="I70" s="21">
        <f>A70</f>
        <v>2334</v>
      </c>
      <c r="J70" s="21" t="s">
        <v>159</v>
      </c>
      <c r="K70" s="58">
        <f>G70</f>
        <v>1350000</v>
      </c>
    </row>
    <row r="71" spans="1:11" x14ac:dyDescent="0.2">
      <c r="A71" s="22">
        <v>2341</v>
      </c>
      <c r="B71" s="22">
        <v>5169</v>
      </c>
      <c r="C71" s="22"/>
      <c r="D71" s="21" t="s">
        <v>225</v>
      </c>
      <c r="E71" s="23">
        <v>60000</v>
      </c>
      <c r="F71" s="24">
        <v>0</v>
      </c>
      <c r="G71" s="24">
        <v>50000</v>
      </c>
      <c r="I71" s="21">
        <f>A71</f>
        <v>2341</v>
      </c>
      <c r="J71" s="21" t="s">
        <v>159</v>
      </c>
      <c r="K71" s="58">
        <f>G71</f>
        <v>50000</v>
      </c>
    </row>
    <row r="72" spans="1:11" x14ac:dyDescent="0.2">
      <c r="A72" s="22">
        <v>3111</v>
      </c>
      <c r="B72" s="22">
        <v>5137</v>
      </c>
      <c r="C72" s="22"/>
      <c r="D72" s="21" t="s">
        <v>109</v>
      </c>
      <c r="E72" s="23">
        <v>15000</v>
      </c>
      <c r="F72" s="24">
        <v>4690</v>
      </c>
      <c r="G72" s="24">
        <v>15000</v>
      </c>
      <c r="I72" s="21">
        <v>3111</v>
      </c>
      <c r="J72" s="21" t="s">
        <v>159</v>
      </c>
      <c r="K72" s="58">
        <f>G72+G74+G75+G76</f>
        <v>770000</v>
      </c>
    </row>
    <row r="73" spans="1:11" hidden="1" x14ac:dyDescent="0.2">
      <c r="A73" s="22">
        <v>3111</v>
      </c>
      <c r="B73" s="22">
        <v>5139</v>
      </c>
      <c r="C73" s="22"/>
      <c r="D73" s="21" t="s">
        <v>226</v>
      </c>
      <c r="E73" s="23">
        <v>18500</v>
      </c>
      <c r="F73" s="24">
        <v>15421</v>
      </c>
      <c r="G73" s="24">
        <v>0</v>
      </c>
      <c r="I73" s="21"/>
      <c r="J73" s="21"/>
      <c r="K73" s="58"/>
    </row>
    <row r="74" spans="1:11" x14ac:dyDescent="0.2">
      <c r="A74" s="22">
        <v>3111</v>
      </c>
      <c r="B74" s="22">
        <v>5169</v>
      </c>
      <c r="C74" s="22"/>
      <c r="D74" s="21" t="s">
        <v>117</v>
      </c>
      <c r="E74" s="23">
        <v>4500</v>
      </c>
      <c r="F74" s="24">
        <v>3645</v>
      </c>
      <c r="G74" s="24">
        <v>5000</v>
      </c>
      <c r="I74" s="21"/>
      <c r="J74" s="21"/>
      <c r="K74" s="58"/>
    </row>
    <row r="75" spans="1:11" x14ac:dyDescent="0.2">
      <c r="A75" s="22">
        <v>3111</v>
      </c>
      <c r="B75" s="22">
        <v>5171</v>
      </c>
      <c r="C75" s="22"/>
      <c r="D75" s="21" t="s">
        <v>94</v>
      </c>
      <c r="E75" s="23">
        <v>276000</v>
      </c>
      <c r="F75" s="24">
        <v>261782.3</v>
      </c>
      <c r="G75" s="24">
        <v>50000</v>
      </c>
      <c r="I75" s="21"/>
      <c r="J75" s="21"/>
      <c r="K75" s="58"/>
    </row>
    <row r="76" spans="1:11" x14ac:dyDescent="0.2">
      <c r="A76" s="22">
        <v>3111</v>
      </c>
      <c r="B76" s="22">
        <v>5331</v>
      </c>
      <c r="C76" s="22"/>
      <c r="D76" s="21" t="s">
        <v>65</v>
      </c>
      <c r="E76" s="23">
        <v>650000</v>
      </c>
      <c r="F76" s="24">
        <v>650000</v>
      </c>
      <c r="G76" s="24">
        <v>700000</v>
      </c>
      <c r="I76" s="21"/>
      <c r="J76" s="21"/>
      <c r="K76" s="58"/>
    </row>
    <row r="77" spans="1:11" x14ac:dyDescent="0.2">
      <c r="A77" s="22">
        <v>3113</v>
      </c>
      <c r="B77" s="22">
        <v>5321</v>
      </c>
      <c r="C77" s="22"/>
      <c r="D77" s="21" t="s">
        <v>131</v>
      </c>
      <c r="E77" s="23">
        <v>750000</v>
      </c>
      <c r="F77" s="61"/>
      <c r="G77" s="61">
        <v>300000</v>
      </c>
      <c r="I77" s="21">
        <v>3113</v>
      </c>
      <c r="J77" s="21" t="s">
        <v>159</v>
      </c>
      <c r="K77" s="62">
        <f>G77+G78</f>
        <v>310000</v>
      </c>
    </row>
    <row r="78" spans="1:11" x14ac:dyDescent="0.2">
      <c r="A78" s="22">
        <v>3113</v>
      </c>
      <c r="B78" s="22">
        <v>5333</v>
      </c>
      <c r="C78" s="22"/>
      <c r="D78" s="21" t="s">
        <v>227</v>
      </c>
      <c r="E78" s="23">
        <v>10000</v>
      </c>
      <c r="F78" s="24">
        <v>0</v>
      </c>
      <c r="G78" s="24">
        <v>10000</v>
      </c>
      <c r="I78" s="21">
        <v>3113</v>
      </c>
      <c r="J78" s="21" t="s">
        <v>161</v>
      </c>
      <c r="K78" s="58">
        <f>G79</f>
        <v>5000000</v>
      </c>
    </row>
    <row r="79" spans="1:11" x14ac:dyDescent="0.2">
      <c r="A79" s="22">
        <v>3113</v>
      </c>
      <c r="B79" s="22">
        <v>6349</v>
      </c>
      <c r="C79" s="22"/>
      <c r="D79" s="21" t="s">
        <v>110</v>
      </c>
      <c r="E79" s="23">
        <v>5000000</v>
      </c>
      <c r="F79" s="24">
        <v>4005100</v>
      </c>
      <c r="G79" s="24">
        <v>5000000</v>
      </c>
      <c r="I79" s="21"/>
      <c r="J79" s="21"/>
      <c r="K79" s="58"/>
    </row>
    <row r="80" spans="1:11" x14ac:dyDescent="0.2">
      <c r="A80" s="22">
        <v>3311</v>
      </c>
      <c r="B80" s="22">
        <v>5169</v>
      </c>
      <c r="C80" s="22"/>
      <c r="D80" s="21" t="s">
        <v>66</v>
      </c>
      <c r="E80" s="23">
        <v>25000</v>
      </c>
      <c r="F80" s="24">
        <v>0</v>
      </c>
      <c r="G80" s="24">
        <v>25000</v>
      </c>
      <c r="I80" s="21">
        <v>3311</v>
      </c>
      <c r="J80" s="21" t="s">
        <v>159</v>
      </c>
      <c r="K80" s="58">
        <v>25000</v>
      </c>
    </row>
    <row r="81" spans="1:11" x14ac:dyDescent="0.2">
      <c r="A81" s="22">
        <v>3314</v>
      </c>
      <c r="B81" s="22">
        <v>5021</v>
      </c>
      <c r="C81" s="22"/>
      <c r="D81" s="21" t="s">
        <v>6</v>
      </c>
      <c r="E81" s="23">
        <v>40000</v>
      </c>
      <c r="F81" s="24">
        <v>36800</v>
      </c>
      <c r="G81" s="24">
        <v>40000</v>
      </c>
      <c r="H81" s="35"/>
      <c r="I81" s="21">
        <v>3314</v>
      </c>
      <c r="J81" s="21" t="s">
        <v>159</v>
      </c>
      <c r="K81" s="58">
        <f>G81+G82+G83+G84+G85+G86+G87+G88</f>
        <v>87000</v>
      </c>
    </row>
    <row r="82" spans="1:11" x14ac:dyDescent="0.2">
      <c r="A82" s="22">
        <v>3314</v>
      </c>
      <c r="B82" s="22">
        <v>5136</v>
      </c>
      <c r="C82" s="22"/>
      <c r="D82" s="21" t="s">
        <v>7</v>
      </c>
      <c r="E82" s="23">
        <v>30000</v>
      </c>
      <c r="F82" s="24">
        <v>29517</v>
      </c>
      <c r="G82" s="24">
        <v>30000</v>
      </c>
      <c r="I82" s="21"/>
      <c r="J82" s="21"/>
      <c r="K82" s="58"/>
    </row>
    <row r="83" spans="1:11" x14ac:dyDescent="0.2">
      <c r="A83" s="22">
        <v>3314</v>
      </c>
      <c r="B83" s="22">
        <v>5137</v>
      </c>
      <c r="C83" s="22"/>
      <c r="D83" s="21" t="s">
        <v>132</v>
      </c>
      <c r="E83" s="23">
        <v>2000</v>
      </c>
      <c r="F83" s="24">
        <v>0</v>
      </c>
      <c r="G83" s="24">
        <v>2000</v>
      </c>
      <c r="I83" s="21"/>
      <c r="J83" s="21"/>
      <c r="K83" s="58"/>
    </row>
    <row r="84" spans="1:11" x14ac:dyDescent="0.2">
      <c r="A84" s="22">
        <v>3314</v>
      </c>
      <c r="B84" s="22">
        <v>5139</v>
      </c>
      <c r="C84" s="22"/>
      <c r="D84" s="21" t="s">
        <v>44</v>
      </c>
      <c r="E84" s="23">
        <v>5000</v>
      </c>
      <c r="F84" s="24">
        <v>0</v>
      </c>
      <c r="G84" s="24">
        <v>5000</v>
      </c>
      <c r="I84" s="21"/>
      <c r="J84" s="21"/>
      <c r="K84" s="58"/>
    </row>
    <row r="85" spans="1:11" x14ac:dyDescent="0.2">
      <c r="A85" s="22">
        <v>3314</v>
      </c>
      <c r="B85" s="22">
        <v>5161</v>
      </c>
      <c r="C85" s="22"/>
      <c r="D85" s="21" t="s">
        <v>228</v>
      </c>
      <c r="E85" s="23">
        <v>500</v>
      </c>
      <c r="F85" s="24">
        <v>140</v>
      </c>
      <c r="G85" s="24">
        <v>500</v>
      </c>
      <c r="I85" s="21"/>
      <c r="J85" s="21"/>
      <c r="K85" s="58"/>
    </row>
    <row r="86" spans="1:11" s="30" customFormat="1" x14ac:dyDescent="0.2">
      <c r="A86" s="26">
        <v>3314</v>
      </c>
      <c r="B86" s="26">
        <v>5168</v>
      </c>
      <c r="C86" s="26"/>
      <c r="D86" s="28" t="s">
        <v>96</v>
      </c>
      <c r="E86" s="29">
        <v>6000</v>
      </c>
      <c r="F86" s="24">
        <v>5172.75</v>
      </c>
      <c r="G86" s="24">
        <v>6000</v>
      </c>
      <c r="I86" s="25"/>
      <c r="J86" s="25"/>
      <c r="K86" s="63"/>
    </row>
    <row r="87" spans="1:11" x14ac:dyDescent="0.2">
      <c r="A87" s="22">
        <v>3314</v>
      </c>
      <c r="B87" s="22">
        <v>5169</v>
      </c>
      <c r="C87" s="22"/>
      <c r="D87" s="21" t="s">
        <v>53</v>
      </c>
      <c r="E87" s="23">
        <v>2500</v>
      </c>
      <c r="F87" s="24">
        <v>0</v>
      </c>
      <c r="G87" s="24">
        <v>2500</v>
      </c>
      <c r="I87" s="21"/>
      <c r="J87" s="21"/>
      <c r="K87" s="58"/>
    </row>
    <row r="88" spans="1:11" x14ac:dyDescent="0.2">
      <c r="A88" s="22">
        <f>A87</f>
        <v>3314</v>
      </c>
      <c r="B88" s="22">
        <v>5173</v>
      </c>
      <c r="C88" s="22"/>
      <c r="D88" s="21" t="s">
        <v>59</v>
      </c>
      <c r="E88" s="23">
        <v>1000</v>
      </c>
      <c r="F88" s="24">
        <v>0</v>
      </c>
      <c r="G88" s="24">
        <v>1000</v>
      </c>
      <c r="I88" s="21"/>
      <c r="J88" s="21"/>
      <c r="K88" s="58"/>
    </row>
    <row r="89" spans="1:11" x14ac:dyDescent="0.2">
      <c r="A89" s="22">
        <v>3319</v>
      </c>
      <c r="B89" s="22">
        <v>5139</v>
      </c>
      <c r="C89" s="22"/>
      <c r="D89" s="21" t="s">
        <v>67</v>
      </c>
      <c r="E89" s="23">
        <v>156700</v>
      </c>
      <c r="F89" s="24">
        <v>112195.43</v>
      </c>
      <c r="G89" s="24">
        <v>160000</v>
      </c>
      <c r="H89" s="35"/>
      <c r="I89" s="21">
        <v>3319</v>
      </c>
      <c r="J89" s="21" t="s">
        <v>159</v>
      </c>
      <c r="K89" s="58">
        <f>G89+G90+G91</f>
        <v>280000</v>
      </c>
    </row>
    <row r="90" spans="1:11" x14ac:dyDescent="0.2">
      <c r="A90" s="22">
        <v>3319</v>
      </c>
      <c r="B90" s="22">
        <v>5164</v>
      </c>
      <c r="C90" s="22"/>
      <c r="D90" s="21" t="s">
        <v>118</v>
      </c>
      <c r="E90" s="23">
        <v>36300</v>
      </c>
      <c r="F90" s="24">
        <v>36300</v>
      </c>
      <c r="G90" s="24">
        <v>40000</v>
      </c>
      <c r="I90" s="21"/>
      <c r="J90" s="21"/>
      <c r="K90" s="58"/>
    </row>
    <row r="91" spans="1:11" x14ac:dyDescent="0.2">
      <c r="A91" s="22">
        <f>A89</f>
        <v>3319</v>
      </c>
      <c r="B91" s="22">
        <v>5169</v>
      </c>
      <c r="C91" s="22"/>
      <c r="D91" s="21" t="s">
        <v>68</v>
      </c>
      <c r="E91" s="23">
        <v>97000</v>
      </c>
      <c r="F91" s="24">
        <v>46033</v>
      </c>
      <c r="G91" s="24">
        <v>80000</v>
      </c>
      <c r="I91" s="21"/>
      <c r="J91" s="21"/>
      <c r="K91" s="22"/>
    </row>
    <row r="92" spans="1:11" x14ac:dyDescent="0.2">
      <c r="A92" s="22">
        <v>3330</v>
      </c>
      <c r="B92" s="22">
        <v>5223</v>
      </c>
      <c r="C92" s="22"/>
      <c r="D92" s="21" t="s">
        <v>39</v>
      </c>
      <c r="E92" s="23">
        <v>5000</v>
      </c>
      <c r="F92" s="24">
        <v>4450</v>
      </c>
      <c r="G92" s="24">
        <v>5000</v>
      </c>
      <c r="I92" s="21">
        <v>3330</v>
      </c>
      <c r="J92" s="21" t="s">
        <v>159</v>
      </c>
      <c r="K92" s="57">
        <f t="shared" ref="K92:K98" si="3">G92</f>
        <v>5000</v>
      </c>
    </row>
    <row r="93" spans="1:11" x14ac:dyDescent="0.2">
      <c r="A93" s="22">
        <v>3349</v>
      </c>
      <c r="B93" s="22">
        <v>5169</v>
      </c>
      <c r="C93" s="22"/>
      <c r="D93" s="21" t="s">
        <v>119</v>
      </c>
      <c r="E93" s="23">
        <v>120000</v>
      </c>
      <c r="F93" s="24">
        <v>46282.5</v>
      </c>
      <c r="G93" s="24">
        <v>140000</v>
      </c>
      <c r="I93" s="21">
        <v>3319</v>
      </c>
      <c r="J93" s="21" t="s">
        <v>159</v>
      </c>
      <c r="K93" s="57">
        <f t="shared" si="3"/>
        <v>140000</v>
      </c>
    </row>
    <row r="94" spans="1:11" x14ac:dyDescent="0.2">
      <c r="A94" s="22">
        <v>3399</v>
      </c>
      <c r="B94" s="22">
        <v>5194</v>
      </c>
      <c r="C94" s="22"/>
      <c r="D94" s="21" t="s">
        <v>70</v>
      </c>
      <c r="E94" s="29">
        <v>30000</v>
      </c>
      <c r="F94" s="24">
        <v>17828</v>
      </c>
      <c r="G94" s="24">
        <v>30000</v>
      </c>
      <c r="I94" s="21">
        <v>3399</v>
      </c>
      <c r="J94" s="21" t="s">
        <v>159</v>
      </c>
      <c r="K94" s="57">
        <f t="shared" si="3"/>
        <v>30000</v>
      </c>
    </row>
    <row r="95" spans="1:11" x14ac:dyDescent="0.2">
      <c r="A95" s="22">
        <v>3429</v>
      </c>
      <c r="B95" s="22">
        <v>5222</v>
      </c>
      <c r="C95" s="22"/>
      <c r="D95" s="21" t="s">
        <v>69</v>
      </c>
      <c r="E95" s="23">
        <v>300000</v>
      </c>
      <c r="F95" s="24">
        <v>165775</v>
      </c>
      <c r="G95" s="24">
        <v>200000</v>
      </c>
      <c r="I95" s="21">
        <v>3429</v>
      </c>
      <c r="J95" s="21" t="s">
        <v>159</v>
      </c>
      <c r="K95" s="57">
        <f t="shared" si="3"/>
        <v>200000</v>
      </c>
    </row>
    <row r="96" spans="1:11" x14ac:dyDescent="0.2">
      <c r="A96" s="22">
        <v>3525</v>
      </c>
      <c r="B96" s="22">
        <v>5221</v>
      </c>
      <c r="C96" s="22"/>
      <c r="D96" s="21" t="s">
        <v>111</v>
      </c>
      <c r="E96" s="23">
        <v>30000</v>
      </c>
      <c r="F96" s="24">
        <v>0</v>
      </c>
      <c r="G96" s="24">
        <v>30000</v>
      </c>
      <c r="I96" s="21">
        <v>3525</v>
      </c>
      <c r="J96" s="21" t="s">
        <v>159</v>
      </c>
      <c r="K96" s="57">
        <f t="shared" si="3"/>
        <v>30000</v>
      </c>
    </row>
    <row r="97" spans="1:16" x14ac:dyDescent="0.2">
      <c r="A97" s="22">
        <v>3612</v>
      </c>
      <c r="B97" s="22">
        <v>5171</v>
      </c>
      <c r="C97" s="22"/>
      <c r="D97" s="21" t="s">
        <v>8</v>
      </c>
      <c r="E97" s="23">
        <v>580000</v>
      </c>
      <c r="F97" s="24">
        <v>68520</v>
      </c>
      <c r="G97" s="24">
        <v>1000000</v>
      </c>
      <c r="I97" s="21">
        <v>3612</v>
      </c>
      <c r="J97" s="21" t="s">
        <v>159</v>
      </c>
      <c r="K97" s="57">
        <f t="shared" si="3"/>
        <v>1000000</v>
      </c>
    </row>
    <row r="98" spans="1:16" x14ac:dyDescent="0.2">
      <c r="A98" s="22">
        <v>3613</v>
      </c>
      <c r="B98" s="22">
        <v>5171</v>
      </c>
      <c r="C98" s="22"/>
      <c r="D98" s="21" t="s">
        <v>229</v>
      </c>
      <c r="E98" s="23">
        <v>30000</v>
      </c>
      <c r="F98" s="24">
        <v>0</v>
      </c>
      <c r="G98" s="24">
        <v>150000</v>
      </c>
      <c r="I98" s="21">
        <v>3613</v>
      </c>
      <c r="J98" s="21" t="s">
        <v>159</v>
      </c>
      <c r="K98" s="57">
        <f t="shared" si="3"/>
        <v>150000</v>
      </c>
    </row>
    <row r="99" spans="1:16" x14ac:dyDescent="0.2">
      <c r="A99" s="22">
        <v>3631</v>
      </c>
      <c r="B99" s="22">
        <v>5154</v>
      </c>
      <c r="C99" s="22"/>
      <c r="D99" s="21" t="s">
        <v>72</v>
      </c>
      <c r="E99" s="23">
        <v>400000</v>
      </c>
      <c r="F99" s="24">
        <v>293354.48</v>
      </c>
      <c r="G99" s="24">
        <v>400000</v>
      </c>
      <c r="I99" s="21">
        <v>3631</v>
      </c>
      <c r="J99" s="21" t="s">
        <v>159</v>
      </c>
      <c r="K99" s="57">
        <f>G99+G100+G101</f>
        <v>770000</v>
      </c>
    </row>
    <row r="100" spans="1:16" x14ac:dyDescent="0.2">
      <c r="A100" s="22">
        <v>3631</v>
      </c>
      <c r="B100" s="22">
        <v>5169</v>
      </c>
      <c r="C100" s="22"/>
      <c r="D100" s="21" t="s">
        <v>101</v>
      </c>
      <c r="E100" s="23">
        <v>20000</v>
      </c>
      <c r="F100" s="24">
        <v>9044.75</v>
      </c>
      <c r="G100" s="24">
        <v>20000</v>
      </c>
      <c r="I100" s="21"/>
      <c r="J100" s="21"/>
      <c r="K100" s="22"/>
    </row>
    <row r="101" spans="1:16" x14ac:dyDescent="0.2">
      <c r="A101" s="22">
        <v>3631</v>
      </c>
      <c r="B101" s="22">
        <v>5171</v>
      </c>
      <c r="C101" s="22"/>
      <c r="D101" s="21" t="s">
        <v>71</v>
      </c>
      <c r="E101" s="23">
        <v>350000</v>
      </c>
      <c r="F101" s="24">
        <v>337731</v>
      </c>
      <c r="G101" s="24">
        <v>350000</v>
      </c>
      <c r="I101" s="21"/>
      <c r="J101" s="21"/>
      <c r="K101" s="22"/>
    </row>
    <row r="102" spans="1:16" x14ac:dyDescent="0.2">
      <c r="A102" s="22">
        <v>3631</v>
      </c>
      <c r="B102" s="22">
        <v>6121</v>
      </c>
      <c r="C102" s="22"/>
      <c r="D102" s="21" t="s">
        <v>73</v>
      </c>
      <c r="E102" s="23">
        <v>300000</v>
      </c>
      <c r="F102" s="24">
        <v>0</v>
      </c>
      <c r="G102" s="24">
        <v>300000</v>
      </c>
      <c r="I102" s="21">
        <v>3631</v>
      </c>
      <c r="J102" s="21" t="s">
        <v>161</v>
      </c>
      <c r="K102" s="57">
        <f>G102</f>
        <v>300000</v>
      </c>
    </row>
    <row r="103" spans="1:16" x14ac:dyDescent="0.2">
      <c r="A103" s="22">
        <v>3632</v>
      </c>
      <c r="B103" s="22">
        <v>5139</v>
      </c>
      <c r="C103" s="22"/>
      <c r="D103" s="21" t="s">
        <v>133</v>
      </c>
      <c r="E103" s="23">
        <v>2000</v>
      </c>
      <c r="F103" s="24">
        <v>0</v>
      </c>
      <c r="G103" s="24">
        <v>1000</v>
      </c>
      <c r="I103" s="21">
        <v>3632</v>
      </c>
      <c r="J103" s="21" t="s">
        <v>159</v>
      </c>
      <c r="K103" s="57">
        <f>G104+G103</f>
        <v>51000</v>
      </c>
    </row>
    <row r="104" spans="1:16" s="33" customFormat="1" x14ac:dyDescent="0.2">
      <c r="A104" s="26">
        <v>3632</v>
      </c>
      <c r="B104" s="26">
        <v>5169</v>
      </c>
      <c r="C104" s="26"/>
      <c r="D104" s="28" t="s">
        <v>9</v>
      </c>
      <c r="E104" s="29">
        <v>130000</v>
      </c>
      <c r="F104" s="32">
        <v>0</v>
      </c>
      <c r="G104" s="32">
        <v>50000</v>
      </c>
      <c r="I104" s="28"/>
      <c r="J104" s="28"/>
      <c r="K104" s="26"/>
    </row>
    <row r="105" spans="1:16" s="30" customFormat="1" x14ac:dyDescent="0.2">
      <c r="A105" s="26">
        <v>3635</v>
      </c>
      <c r="B105" s="26">
        <v>6119</v>
      </c>
      <c r="C105" s="26"/>
      <c r="D105" s="28" t="s">
        <v>232</v>
      </c>
      <c r="E105" s="29">
        <v>1000000</v>
      </c>
      <c r="F105" s="24">
        <v>509349.5</v>
      </c>
      <c r="G105" s="24">
        <v>500000</v>
      </c>
      <c r="I105" s="28">
        <v>3635</v>
      </c>
      <c r="J105" s="28" t="s">
        <v>161</v>
      </c>
      <c r="K105" s="64">
        <f>G105</f>
        <v>500000</v>
      </c>
    </row>
    <row r="106" spans="1:16" s="30" customFormat="1" x14ac:dyDescent="0.2">
      <c r="A106" s="26">
        <v>3636</v>
      </c>
      <c r="B106" s="26">
        <v>6121</v>
      </c>
      <c r="C106" s="26"/>
      <c r="D106" s="28" t="s">
        <v>126</v>
      </c>
      <c r="E106" s="29">
        <v>350000</v>
      </c>
      <c r="F106" s="32">
        <v>0</v>
      </c>
      <c r="G106" s="32">
        <v>1500000</v>
      </c>
      <c r="I106" s="28">
        <v>3636</v>
      </c>
      <c r="J106" s="28" t="s">
        <v>161</v>
      </c>
      <c r="K106" s="64">
        <f>G106</f>
        <v>1500000</v>
      </c>
    </row>
    <row r="107" spans="1:16" x14ac:dyDescent="0.2">
      <c r="A107" s="22">
        <v>3721</v>
      </c>
      <c r="B107" s="22">
        <v>5169</v>
      </c>
      <c r="C107" s="22"/>
      <c r="D107" s="21" t="s">
        <v>74</v>
      </c>
      <c r="E107" s="23">
        <v>65000</v>
      </c>
      <c r="F107" s="32">
        <v>45425</v>
      </c>
      <c r="G107" s="32">
        <v>65000</v>
      </c>
      <c r="H107" s="35"/>
      <c r="I107" s="21">
        <v>3721</v>
      </c>
      <c r="J107" s="21" t="s">
        <v>159</v>
      </c>
      <c r="K107" s="57">
        <f>G107</f>
        <v>65000</v>
      </c>
    </row>
    <row r="108" spans="1:16" x14ac:dyDescent="0.2">
      <c r="A108" s="22">
        <v>3722</v>
      </c>
      <c r="B108" s="22">
        <v>5136</v>
      </c>
      <c r="C108" s="22"/>
      <c r="D108" s="21" t="s">
        <v>134</v>
      </c>
      <c r="E108" s="23">
        <v>1000</v>
      </c>
      <c r="F108" s="24">
        <v>0</v>
      </c>
      <c r="G108" s="24">
        <v>1000</v>
      </c>
      <c r="H108" s="35"/>
      <c r="I108" s="21">
        <v>3722</v>
      </c>
      <c r="J108" s="21" t="s">
        <v>159</v>
      </c>
      <c r="K108" s="57">
        <f>G108+G109+G110+G111</f>
        <v>1242000</v>
      </c>
      <c r="P108" s="35"/>
    </row>
    <row r="109" spans="1:16" x14ac:dyDescent="0.2">
      <c r="A109" s="22">
        <v>3722</v>
      </c>
      <c r="B109" s="22">
        <v>5139</v>
      </c>
      <c r="C109" s="22"/>
      <c r="D109" s="21" t="s">
        <v>120</v>
      </c>
      <c r="E109" s="23">
        <v>20000</v>
      </c>
      <c r="F109" s="24">
        <v>0</v>
      </c>
      <c r="G109" s="24">
        <v>20000</v>
      </c>
      <c r="I109" s="21"/>
      <c r="J109" s="21"/>
      <c r="K109" s="22"/>
    </row>
    <row r="110" spans="1:16" x14ac:dyDescent="0.2">
      <c r="A110" s="22">
        <v>3722</v>
      </c>
      <c r="B110" s="22">
        <v>5167</v>
      </c>
      <c r="C110" s="22"/>
      <c r="D110" s="21" t="s">
        <v>121</v>
      </c>
      <c r="E110" s="23">
        <v>1000</v>
      </c>
      <c r="F110" s="24">
        <v>0</v>
      </c>
      <c r="G110" s="24">
        <v>1000</v>
      </c>
      <c r="I110" s="21"/>
      <c r="J110" s="21"/>
      <c r="K110" s="22"/>
    </row>
    <row r="111" spans="1:16" s="30" customFormat="1" x14ac:dyDescent="0.2">
      <c r="A111" s="26">
        <v>3722</v>
      </c>
      <c r="B111" s="26">
        <v>5169</v>
      </c>
      <c r="C111" s="26"/>
      <c r="D111" s="28" t="s">
        <v>10</v>
      </c>
      <c r="E111" s="29">
        <v>1140000</v>
      </c>
      <c r="F111" s="24">
        <v>771618.54</v>
      </c>
      <c r="G111" s="24">
        <v>1220000</v>
      </c>
      <c r="I111" s="25"/>
      <c r="J111" s="25"/>
      <c r="K111" s="65"/>
    </row>
    <row r="112" spans="1:16" x14ac:dyDescent="0.2">
      <c r="A112" s="22">
        <v>3722</v>
      </c>
      <c r="B112" s="22">
        <v>6121</v>
      </c>
      <c r="C112" s="22"/>
      <c r="D112" s="21" t="s">
        <v>230</v>
      </c>
      <c r="E112" s="23">
        <v>200000</v>
      </c>
      <c r="F112" s="24">
        <v>0</v>
      </c>
      <c r="G112" s="24">
        <v>100000</v>
      </c>
      <c r="I112" s="21">
        <v>3722</v>
      </c>
      <c r="J112" s="21" t="s">
        <v>161</v>
      </c>
      <c r="K112" s="57">
        <f>G112</f>
        <v>100000</v>
      </c>
    </row>
    <row r="113" spans="1:16" hidden="1" x14ac:dyDescent="0.2">
      <c r="A113" s="22">
        <v>3725</v>
      </c>
      <c r="B113" s="22">
        <v>5139</v>
      </c>
      <c r="C113" s="22"/>
      <c r="D113" s="21" t="s">
        <v>135</v>
      </c>
      <c r="E113" s="23">
        <v>12000</v>
      </c>
      <c r="F113" s="24">
        <v>0</v>
      </c>
      <c r="G113" s="24">
        <v>0</v>
      </c>
      <c r="I113" s="21"/>
      <c r="J113" s="21"/>
      <c r="K113" s="22"/>
    </row>
    <row r="114" spans="1:16" x14ac:dyDescent="0.2">
      <c r="A114" s="22">
        <v>3725</v>
      </c>
      <c r="B114" s="22">
        <v>5163</v>
      </c>
      <c r="C114" s="22"/>
      <c r="D114" s="21" t="s">
        <v>137</v>
      </c>
      <c r="E114" s="23">
        <v>2000</v>
      </c>
      <c r="F114" s="24">
        <v>0</v>
      </c>
      <c r="G114" s="24">
        <v>2000</v>
      </c>
      <c r="I114" s="21">
        <v>3725</v>
      </c>
      <c r="J114" s="21" t="s">
        <v>159</v>
      </c>
      <c r="K114" s="57">
        <f>G115+G114</f>
        <v>2402000</v>
      </c>
    </row>
    <row r="115" spans="1:16" s="30" customFormat="1" x14ac:dyDescent="0.2">
      <c r="A115" s="26">
        <v>3725</v>
      </c>
      <c r="B115" s="26">
        <v>5169</v>
      </c>
      <c r="C115" s="26"/>
      <c r="D115" s="28" t="s">
        <v>75</v>
      </c>
      <c r="E115" s="29">
        <v>2230000</v>
      </c>
      <c r="F115" s="24">
        <v>1754225.45</v>
      </c>
      <c r="G115" s="24">
        <v>2400000</v>
      </c>
      <c r="I115" s="25"/>
      <c r="J115" s="25"/>
      <c r="K115" s="65"/>
    </row>
    <row r="116" spans="1:16" x14ac:dyDescent="0.2">
      <c r="A116" s="22">
        <v>3741</v>
      </c>
      <c r="B116" s="22">
        <v>5229</v>
      </c>
      <c r="C116" s="65"/>
      <c r="D116" s="21" t="s">
        <v>106</v>
      </c>
      <c r="E116" s="29">
        <v>10000</v>
      </c>
      <c r="F116" s="24">
        <v>0</v>
      </c>
      <c r="G116" s="24">
        <v>10000</v>
      </c>
      <c r="I116" s="21">
        <v>3741</v>
      </c>
      <c r="J116" s="21" t="s">
        <v>159</v>
      </c>
      <c r="K116" s="57">
        <f>E116</f>
        <v>10000</v>
      </c>
    </row>
    <row r="117" spans="1:16" x14ac:dyDescent="0.2">
      <c r="A117" s="22">
        <v>3745</v>
      </c>
      <c r="B117" s="22">
        <v>5169</v>
      </c>
      <c r="C117" s="22"/>
      <c r="D117" s="21" t="s">
        <v>102</v>
      </c>
      <c r="E117" s="23">
        <v>100000</v>
      </c>
      <c r="F117" s="24">
        <v>72463</v>
      </c>
      <c r="G117" s="24">
        <v>100000</v>
      </c>
      <c r="I117" s="21">
        <v>3745</v>
      </c>
      <c r="J117" s="21" t="s">
        <v>159</v>
      </c>
      <c r="K117" s="57">
        <f>G117+G118</f>
        <v>400000</v>
      </c>
    </row>
    <row r="118" spans="1:16" x14ac:dyDescent="0.2">
      <c r="A118" s="22">
        <v>3745</v>
      </c>
      <c r="B118" s="22">
        <v>5171</v>
      </c>
      <c r="C118" s="22"/>
      <c r="D118" s="21" t="s">
        <v>11</v>
      </c>
      <c r="E118" s="23">
        <v>300000</v>
      </c>
      <c r="F118" s="24">
        <v>262096.1</v>
      </c>
      <c r="G118" s="24">
        <v>300000</v>
      </c>
      <c r="I118" s="21"/>
      <c r="J118" s="21"/>
      <c r="K118" s="22"/>
    </row>
    <row r="119" spans="1:16" x14ac:dyDescent="0.2">
      <c r="A119" s="22">
        <v>3900</v>
      </c>
      <c r="B119" s="22">
        <v>5222</v>
      </c>
      <c r="C119" s="22"/>
      <c r="D119" s="21" t="s">
        <v>76</v>
      </c>
      <c r="E119" s="23">
        <v>35000</v>
      </c>
      <c r="F119" s="24">
        <v>0</v>
      </c>
      <c r="G119" s="24">
        <v>35000</v>
      </c>
      <c r="I119" s="21">
        <v>3900</v>
      </c>
      <c r="J119" s="21" t="s">
        <v>159</v>
      </c>
      <c r="K119" s="57">
        <f>E119</f>
        <v>35000</v>
      </c>
    </row>
    <row r="120" spans="1:16" x14ac:dyDescent="0.2">
      <c r="A120" s="22">
        <v>4351</v>
      </c>
      <c r="B120" s="22">
        <v>5221</v>
      </c>
      <c r="C120" s="22"/>
      <c r="D120" s="21" t="s">
        <v>122</v>
      </c>
      <c r="E120" s="23">
        <v>1200</v>
      </c>
      <c r="F120" s="24">
        <v>1200</v>
      </c>
      <c r="G120" s="24">
        <v>1200</v>
      </c>
      <c r="I120" s="21">
        <v>4351</v>
      </c>
      <c r="J120" s="21" t="s">
        <v>159</v>
      </c>
      <c r="K120" s="57">
        <f>G120</f>
        <v>1200</v>
      </c>
    </row>
    <row r="121" spans="1:16" x14ac:dyDescent="0.2">
      <c r="A121" s="22">
        <v>4379</v>
      </c>
      <c r="B121" s="22">
        <v>5222</v>
      </c>
      <c r="C121" s="22"/>
      <c r="D121" s="21" t="s">
        <v>123</v>
      </c>
      <c r="E121" s="23">
        <v>7500</v>
      </c>
      <c r="F121" s="24">
        <v>0</v>
      </c>
      <c r="G121" s="24">
        <v>7500</v>
      </c>
      <c r="I121" s="21">
        <v>4379</v>
      </c>
      <c r="J121" s="21" t="s">
        <v>159</v>
      </c>
      <c r="K121" s="57">
        <f>G121</f>
        <v>7500</v>
      </c>
    </row>
    <row r="122" spans="1:16" x14ac:dyDescent="0.2">
      <c r="A122" s="22">
        <v>5213</v>
      </c>
      <c r="B122" s="22">
        <v>5133</v>
      </c>
      <c r="C122" s="22"/>
      <c r="D122" s="21" t="s">
        <v>136</v>
      </c>
      <c r="E122" s="23">
        <v>10000</v>
      </c>
      <c r="F122" s="24">
        <v>0</v>
      </c>
      <c r="G122" s="24">
        <v>10000</v>
      </c>
      <c r="I122" s="21">
        <v>5213</v>
      </c>
      <c r="J122" s="21" t="s">
        <v>159</v>
      </c>
      <c r="K122" s="57">
        <f>G122+G123</f>
        <v>110000</v>
      </c>
    </row>
    <row r="123" spans="1:16" x14ac:dyDescent="0.2">
      <c r="A123" s="22">
        <v>5213</v>
      </c>
      <c r="B123" s="22">
        <v>5903</v>
      </c>
      <c r="C123" s="22"/>
      <c r="D123" s="21" t="s">
        <v>107</v>
      </c>
      <c r="E123" s="23">
        <v>100000</v>
      </c>
      <c r="F123" s="24">
        <v>0</v>
      </c>
      <c r="G123" s="24">
        <v>100000</v>
      </c>
      <c r="I123" s="21"/>
      <c r="J123" s="21"/>
      <c r="K123" s="22"/>
    </row>
    <row r="124" spans="1:16" x14ac:dyDescent="0.2">
      <c r="A124" s="22">
        <v>5512</v>
      </c>
      <c r="B124" s="22">
        <v>5321</v>
      </c>
      <c r="C124" s="22"/>
      <c r="D124" s="21" t="s">
        <v>77</v>
      </c>
      <c r="E124" s="29">
        <v>35000</v>
      </c>
      <c r="F124" s="24">
        <v>0</v>
      </c>
      <c r="G124" s="24">
        <v>40000</v>
      </c>
      <c r="I124" s="21">
        <v>5512</v>
      </c>
      <c r="J124" s="21" t="s">
        <v>159</v>
      </c>
      <c r="K124" s="57">
        <f>G124</f>
        <v>40000</v>
      </c>
    </row>
    <row r="125" spans="1:16" s="33" customFormat="1" x14ac:dyDescent="0.2">
      <c r="A125" s="26">
        <v>6112</v>
      </c>
      <c r="B125" s="26">
        <v>5021</v>
      </c>
      <c r="C125" s="26"/>
      <c r="D125" s="28" t="s">
        <v>140</v>
      </c>
      <c r="E125" s="29">
        <v>70000</v>
      </c>
      <c r="F125" s="32">
        <v>57377</v>
      </c>
      <c r="G125" s="29">
        <f>E125*H125</f>
        <v>73500</v>
      </c>
      <c r="H125" s="33">
        <v>1.05</v>
      </c>
      <c r="I125" s="28">
        <v>6112</v>
      </c>
      <c r="J125" s="28" t="s">
        <v>159</v>
      </c>
      <c r="K125" s="64">
        <f>SUM(G125:G131)</f>
        <v>1880000</v>
      </c>
    </row>
    <row r="126" spans="1:16" s="33" customFormat="1" x14ac:dyDescent="0.2">
      <c r="A126" s="26">
        <v>6112</v>
      </c>
      <c r="B126" s="26">
        <v>5023</v>
      </c>
      <c r="C126" s="26"/>
      <c r="D126" s="28" t="s">
        <v>13</v>
      </c>
      <c r="E126" s="29">
        <v>1320000</v>
      </c>
      <c r="F126" s="32">
        <v>1140696</v>
      </c>
      <c r="G126" s="29">
        <f>E126*H125</f>
        <v>1386000</v>
      </c>
      <c r="I126" s="28"/>
      <c r="J126" s="28"/>
      <c r="K126" s="26"/>
    </row>
    <row r="127" spans="1:16" s="33" customFormat="1" x14ac:dyDescent="0.2">
      <c r="A127" s="26">
        <v>6112</v>
      </c>
      <c r="B127" s="26">
        <v>5031</v>
      </c>
      <c r="C127" s="26"/>
      <c r="D127" s="28" t="s">
        <v>40</v>
      </c>
      <c r="E127" s="29">
        <v>215000</v>
      </c>
      <c r="F127" s="32">
        <v>178997</v>
      </c>
      <c r="G127" s="29">
        <f>E127*H125</f>
        <v>225750</v>
      </c>
      <c r="I127" s="28"/>
      <c r="J127" s="28"/>
      <c r="K127" s="26"/>
    </row>
    <row r="128" spans="1:16" s="33" customFormat="1" x14ac:dyDescent="0.2">
      <c r="A128" s="26">
        <v>6112</v>
      </c>
      <c r="B128" s="26">
        <v>5032</v>
      </c>
      <c r="C128" s="26"/>
      <c r="D128" s="28" t="s">
        <v>78</v>
      </c>
      <c r="E128" s="29">
        <v>125000</v>
      </c>
      <c r="F128" s="32">
        <v>107840</v>
      </c>
      <c r="G128" s="29">
        <f>E128*H125</f>
        <v>131250</v>
      </c>
      <c r="I128" s="28"/>
      <c r="J128" s="28"/>
      <c r="K128" s="26"/>
      <c r="P128" s="68"/>
    </row>
    <row r="129" spans="1:11" s="33" customFormat="1" x14ac:dyDescent="0.2">
      <c r="A129" s="26">
        <v>6112</v>
      </c>
      <c r="B129" s="26">
        <v>5167</v>
      </c>
      <c r="C129" s="26"/>
      <c r="D129" s="28" t="s">
        <v>97</v>
      </c>
      <c r="E129" s="29">
        <v>10000</v>
      </c>
      <c r="F129" s="66">
        <v>0</v>
      </c>
      <c r="G129" s="29">
        <v>10000</v>
      </c>
      <c r="I129" s="28"/>
      <c r="J129" s="28"/>
      <c r="K129" s="26"/>
    </row>
    <row r="130" spans="1:11" s="33" customFormat="1" x14ac:dyDescent="0.2">
      <c r="A130" s="26">
        <v>6112</v>
      </c>
      <c r="B130" s="26">
        <v>5173</v>
      </c>
      <c r="C130" s="26"/>
      <c r="D130" s="28" t="s">
        <v>79</v>
      </c>
      <c r="E130" s="29">
        <v>50000</v>
      </c>
      <c r="F130" s="32">
        <v>0</v>
      </c>
      <c r="G130" s="29">
        <v>50000</v>
      </c>
      <c r="I130" s="28"/>
      <c r="J130" s="28"/>
      <c r="K130" s="26"/>
    </row>
    <row r="131" spans="1:11" s="33" customFormat="1" x14ac:dyDescent="0.2">
      <c r="A131" s="26">
        <v>6112</v>
      </c>
      <c r="B131" s="26">
        <v>5176</v>
      </c>
      <c r="C131" s="26"/>
      <c r="D131" s="28" t="s">
        <v>80</v>
      </c>
      <c r="E131" s="29">
        <v>3500</v>
      </c>
      <c r="F131" s="67">
        <v>1990</v>
      </c>
      <c r="G131" s="29">
        <v>3500</v>
      </c>
      <c r="I131" s="28"/>
      <c r="J131" s="28"/>
      <c r="K131" s="26"/>
    </row>
    <row r="132" spans="1:11" s="33" customFormat="1" x14ac:dyDescent="0.2">
      <c r="A132" s="26">
        <v>6171</v>
      </c>
      <c r="B132" s="26">
        <v>5011</v>
      </c>
      <c r="C132" s="26"/>
      <c r="D132" s="28" t="s">
        <v>12</v>
      </c>
      <c r="E132" s="29">
        <v>2500000</v>
      </c>
      <c r="F132" s="67">
        <v>2104014</v>
      </c>
      <c r="G132" s="29">
        <v>2700000</v>
      </c>
      <c r="H132" s="68"/>
      <c r="I132" s="28">
        <v>6171</v>
      </c>
      <c r="J132" s="28" t="s">
        <v>159</v>
      </c>
      <c r="K132" s="64">
        <f>SUM(G132:G160)</f>
        <v>8058700</v>
      </c>
    </row>
    <row r="133" spans="1:11" s="33" customFormat="1" x14ac:dyDescent="0.2">
      <c r="A133" s="26">
        <v>6171</v>
      </c>
      <c r="B133" s="26">
        <v>5021</v>
      </c>
      <c r="C133" s="26"/>
      <c r="D133" s="28" t="s">
        <v>81</v>
      </c>
      <c r="E133" s="29">
        <v>190000</v>
      </c>
      <c r="F133" s="67">
        <v>162710</v>
      </c>
      <c r="G133" s="29">
        <f>E133*H125</f>
        <v>199500</v>
      </c>
      <c r="I133" s="28"/>
      <c r="J133" s="28" t="s">
        <v>161</v>
      </c>
      <c r="K133" s="64">
        <f>G161+G162+G163</f>
        <v>7250000</v>
      </c>
    </row>
    <row r="134" spans="1:11" s="33" customFormat="1" x14ac:dyDescent="0.2">
      <c r="A134" s="26">
        <v>6171</v>
      </c>
      <c r="B134" s="26">
        <v>5031</v>
      </c>
      <c r="C134" s="26"/>
      <c r="D134" s="28" t="s">
        <v>41</v>
      </c>
      <c r="E134" s="29">
        <v>625000</v>
      </c>
      <c r="F134" s="67">
        <v>522090</v>
      </c>
      <c r="G134" s="29">
        <v>675000</v>
      </c>
      <c r="I134" s="28"/>
      <c r="J134" s="28"/>
      <c r="K134" s="26"/>
    </row>
    <row r="135" spans="1:11" s="33" customFormat="1" x14ac:dyDescent="0.2">
      <c r="A135" s="26">
        <v>6171</v>
      </c>
      <c r="B135" s="26">
        <v>5032</v>
      </c>
      <c r="C135" s="26"/>
      <c r="D135" s="28" t="s">
        <v>82</v>
      </c>
      <c r="E135" s="29">
        <v>225000</v>
      </c>
      <c r="F135" s="67">
        <v>189470</v>
      </c>
      <c r="G135" s="29">
        <v>243000</v>
      </c>
      <c r="I135" s="28"/>
      <c r="J135" s="28"/>
      <c r="K135" s="26"/>
    </row>
    <row r="136" spans="1:11" s="33" customFormat="1" x14ac:dyDescent="0.2">
      <c r="A136" s="26">
        <v>6171</v>
      </c>
      <c r="B136" s="26">
        <v>5038</v>
      </c>
      <c r="C136" s="26"/>
      <c r="D136" s="28" t="s">
        <v>83</v>
      </c>
      <c r="E136" s="29">
        <v>40000</v>
      </c>
      <c r="F136" s="67">
        <v>22417</v>
      </c>
      <c r="G136" s="29">
        <v>43200</v>
      </c>
      <c r="I136" s="28"/>
      <c r="J136" s="28"/>
      <c r="K136" s="26"/>
    </row>
    <row r="137" spans="1:11" x14ac:dyDescent="0.2">
      <c r="A137" s="22">
        <v>6171</v>
      </c>
      <c r="B137" s="22">
        <v>5136</v>
      </c>
      <c r="C137" s="22"/>
      <c r="D137" s="21" t="s">
        <v>20</v>
      </c>
      <c r="E137" s="69">
        <v>3000</v>
      </c>
      <c r="F137" s="24">
        <v>300</v>
      </c>
      <c r="G137" s="24">
        <v>3000</v>
      </c>
      <c r="I137" s="21"/>
      <c r="J137" s="21"/>
      <c r="K137" s="22"/>
    </row>
    <row r="138" spans="1:11" x14ac:dyDescent="0.2">
      <c r="A138" s="22">
        <v>6171</v>
      </c>
      <c r="B138" s="22">
        <v>5137</v>
      </c>
      <c r="C138" s="22"/>
      <c r="D138" s="21" t="s">
        <v>48</v>
      </c>
      <c r="E138" s="69">
        <v>120000</v>
      </c>
      <c r="F138" s="24">
        <v>76146</v>
      </c>
      <c r="G138" s="24">
        <v>120000</v>
      </c>
      <c r="H138" s="35"/>
      <c r="I138" s="21"/>
      <c r="J138" s="21"/>
      <c r="K138" s="22"/>
    </row>
    <row r="139" spans="1:11" x14ac:dyDescent="0.2">
      <c r="A139" s="22">
        <v>6171</v>
      </c>
      <c r="B139" s="22">
        <v>5139</v>
      </c>
      <c r="C139" s="22"/>
      <c r="D139" s="21" t="s">
        <v>14</v>
      </c>
      <c r="E139" s="69">
        <v>150000</v>
      </c>
      <c r="F139" s="24">
        <v>137207.26999999999</v>
      </c>
      <c r="G139" s="24">
        <v>150000</v>
      </c>
      <c r="I139" s="21"/>
      <c r="J139" s="21"/>
      <c r="K139" s="22"/>
    </row>
    <row r="140" spans="1:11" x14ac:dyDescent="0.2">
      <c r="A140" s="22">
        <v>6171</v>
      </c>
      <c r="B140" s="22">
        <v>5151</v>
      </c>
      <c r="C140" s="22"/>
      <c r="D140" s="21" t="s">
        <v>114</v>
      </c>
      <c r="E140" s="69">
        <v>4000</v>
      </c>
      <c r="F140" s="24">
        <v>2092</v>
      </c>
      <c r="G140" s="24">
        <v>4000</v>
      </c>
      <c r="I140" s="21"/>
      <c r="J140" s="21"/>
      <c r="K140" s="22"/>
    </row>
    <row r="141" spans="1:11" x14ac:dyDescent="0.2">
      <c r="A141" s="22">
        <v>6171</v>
      </c>
      <c r="B141" s="22">
        <v>5154</v>
      </c>
      <c r="C141" s="22"/>
      <c r="D141" s="21" t="s">
        <v>49</v>
      </c>
      <c r="E141" s="69">
        <v>300000</v>
      </c>
      <c r="F141" s="24">
        <v>239216.34</v>
      </c>
      <c r="G141" s="24">
        <v>300000</v>
      </c>
      <c r="I141" s="21"/>
      <c r="J141" s="21"/>
      <c r="K141" s="22"/>
    </row>
    <row r="142" spans="1:11" x14ac:dyDescent="0.2">
      <c r="A142" s="22">
        <v>6171</v>
      </c>
      <c r="B142" s="22">
        <v>5161</v>
      </c>
      <c r="C142" s="22"/>
      <c r="D142" s="21" t="s">
        <v>15</v>
      </c>
      <c r="E142" s="69">
        <v>10000</v>
      </c>
      <c r="F142" s="24">
        <v>3621</v>
      </c>
      <c r="G142" s="24">
        <v>10000</v>
      </c>
      <c r="I142" s="21"/>
      <c r="J142" s="21"/>
      <c r="K142" s="22"/>
    </row>
    <row r="143" spans="1:11" x14ac:dyDescent="0.2">
      <c r="A143" s="22">
        <v>6171</v>
      </c>
      <c r="B143" s="22">
        <v>5162</v>
      </c>
      <c r="C143" s="22"/>
      <c r="D143" s="21" t="s">
        <v>16</v>
      </c>
      <c r="E143" s="69">
        <v>30000</v>
      </c>
      <c r="F143" s="24">
        <v>26366.67</v>
      </c>
      <c r="G143" s="24">
        <v>30000</v>
      </c>
      <c r="I143" s="21"/>
      <c r="J143" s="21"/>
      <c r="K143" s="22"/>
    </row>
    <row r="144" spans="1:11" x14ac:dyDescent="0.2">
      <c r="A144" s="22">
        <v>6171</v>
      </c>
      <c r="B144" s="22">
        <v>5163</v>
      </c>
      <c r="C144" s="22"/>
      <c r="D144" s="21" t="s">
        <v>17</v>
      </c>
      <c r="E144" s="69">
        <v>100000</v>
      </c>
      <c r="F144" s="24">
        <v>13046</v>
      </c>
      <c r="G144" s="24">
        <v>100000</v>
      </c>
      <c r="I144" s="21"/>
      <c r="J144" s="21"/>
      <c r="K144" s="22"/>
    </row>
    <row r="145" spans="1:16" x14ac:dyDescent="0.2">
      <c r="A145" s="22">
        <v>6171</v>
      </c>
      <c r="B145" s="22">
        <v>5166</v>
      </c>
      <c r="C145" s="22"/>
      <c r="D145" s="21" t="s">
        <v>18</v>
      </c>
      <c r="E145" s="69">
        <v>325000</v>
      </c>
      <c r="F145" s="24">
        <v>210273</v>
      </c>
      <c r="G145" s="24">
        <v>350000</v>
      </c>
      <c r="I145" s="21"/>
      <c r="J145" s="21"/>
      <c r="K145" s="22"/>
    </row>
    <row r="146" spans="1:16" x14ac:dyDescent="0.2">
      <c r="A146" s="22">
        <v>6171</v>
      </c>
      <c r="B146" s="22">
        <v>5167</v>
      </c>
      <c r="C146" s="22"/>
      <c r="D146" s="21" t="s">
        <v>19</v>
      </c>
      <c r="E146" s="69">
        <v>20000</v>
      </c>
      <c r="F146" s="24">
        <v>3320</v>
      </c>
      <c r="G146" s="24">
        <v>20000</v>
      </c>
      <c r="I146" s="21"/>
      <c r="J146" s="21"/>
      <c r="K146" s="22"/>
    </row>
    <row r="147" spans="1:16" x14ac:dyDescent="0.2">
      <c r="A147" s="22">
        <v>6171</v>
      </c>
      <c r="B147" s="22">
        <v>5168</v>
      </c>
      <c r="C147" s="22"/>
      <c r="D147" s="21" t="s">
        <v>84</v>
      </c>
      <c r="E147" s="69">
        <v>250000</v>
      </c>
      <c r="F147" s="24">
        <v>236000.78</v>
      </c>
      <c r="G147" s="24">
        <v>250000</v>
      </c>
      <c r="I147" s="21"/>
      <c r="J147" s="21"/>
      <c r="K147" s="22"/>
    </row>
    <row r="148" spans="1:16" x14ac:dyDescent="0.2">
      <c r="A148" s="22">
        <v>6171</v>
      </c>
      <c r="B148" s="22">
        <v>5169</v>
      </c>
      <c r="C148" s="22"/>
      <c r="D148" s="21" t="s">
        <v>104</v>
      </c>
      <c r="E148" s="69">
        <v>394000</v>
      </c>
      <c r="F148" s="24">
        <v>349191.21</v>
      </c>
      <c r="G148" s="24">
        <v>400000</v>
      </c>
      <c r="I148" s="21"/>
      <c r="J148" s="21"/>
      <c r="K148" s="22"/>
    </row>
    <row r="149" spans="1:16" x14ac:dyDescent="0.2">
      <c r="A149" s="22">
        <v>6171</v>
      </c>
      <c r="B149" s="22">
        <v>5171</v>
      </c>
      <c r="C149" s="22"/>
      <c r="D149" s="21" t="s">
        <v>85</v>
      </c>
      <c r="E149" s="69">
        <v>375000</v>
      </c>
      <c r="F149" s="24">
        <v>115115.93</v>
      </c>
      <c r="G149" s="24">
        <v>2000000</v>
      </c>
      <c r="I149" s="21"/>
      <c r="J149" s="21"/>
      <c r="K149" s="22"/>
    </row>
    <row r="150" spans="1:16" x14ac:dyDescent="0.2">
      <c r="A150" s="22">
        <f>A149</f>
        <v>6171</v>
      </c>
      <c r="B150" s="22">
        <v>5172</v>
      </c>
      <c r="C150" s="22"/>
      <c r="D150" s="21" t="s">
        <v>60</v>
      </c>
      <c r="E150" s="69">
        <v>30000</v>
      </c>
      <c r="F150" s="24">
        <v>0</v>
      </c>
      <c r="G150" s="24">
        <v>30000</v>
      </c>
      <c r="I150" s="21"/>
      <c r="J150" s="21"/>
      <c r="K150" s="22"/>
    </row>
    <row r="151" spans="1:16" x14ac:dyDescent="0.2">
      <c r="A151" s="22">
        <v>6171</v>
      </c>
      <c r="B151" s="22">
        <v>5173</v>
      </c>
      <c r="C151" s="22"/>
      <c r="D151" s="21" t="s">
        <v>112</v>
      </c>
      <c r="E151" s="69">
        <v>1000</v>
      </c>
      <c r="F151" s="24">
        <v>0</v>
      </c>
      <c r="G151" s="24">
        <v>1000</v>
      </c>
      <c r="I151" s="21"/>
      <c r="J151" s="21"/>
      <c r="K151" s="22"/>
    </row>
    <row r="152" spans="1:16" x14ac:dyDescent="0.2">
      <c r="A152" s="22">
        <v>6171</v>
      </c>
      <c r="B152" s="22">
        <v>5175</v>
      </c>
      <c r="C152" s="22"/>
      <c r="D152" s="21" t="s">
        <v>113</v>
      </c>
      <c r="E152" s="69">
        <v>30000</v>
      </c>
      <c r="F152" s="24">
        <v>28721</v>
      </c>
      <c r="G152" s="24">
        <v>30000</v>
      </c>
      <c r="I152" s="21"/>
      <c r="J152" s="21"/>
      <c r="K152" s="22"/>
    </row>
    <row r="153" spans="1:16" x14ac:dyDescent="0.2">
      <c r="A153" s="22">
        <v>6171</v>
      </c>
      <c r="B153" s="22">
        <v>5179</v>
      </c>
      <c r="C153" s="22"/>
      <c r="D153" s="21" t="s">
        <v>99</v>
      </c>
      <c r="E153" s="69">
        <v>6000</v>
      </c>
      <c r="F153" s="24">
        <v>0</v>
      </c>
      <c r="G153" s="24">
        <v>6000</v>
      </c>
      <c r="I153" s="21"/>
      <c r="J153" s="21"/>
      <c r="K153" s="22"/>
    </row>
    <row r="154" spans="1:16" x14ac:dyDescent="0.2">
      <c r="A154" s="22">
        <v>6171</v>
      </c>
      <c r="B154" s="22">
        <v>5192</v>
      </c>
      <c r="C154" s="22"/>
      <c r="D154" s="21" t="s">
        <v>86</v>
      </c>
      <c r="E154" s="69">
        <v>40000</v>
      </c>
      <c r="F154" s="24">
        <v>30856</v>
      </c>
      <c r="G154" s="24">
        <v>40000</v>
      </c>
      <c r="H154" s="35"/>
      <c r="I154" s="21"/>
      <c r="J154" s="21"/>
      <c r="K154" s="22"/>
    </row>
    <row r="155" spans="1:16" x14ac:dyDescent="0.2">
      <c r="A155" s="22">
        <v>6171</v>
      </c>
      <c r="B155" s="22">
        <v>5221</v>
      </c>
      <c r="C155" s="22"/>
      <c r="D155" s="21" t="s">
        <v>87</v>
      </c>
      <c r="E155" s="69">
        <v>15000</v>
      </c>
      <c r="F155" s="24">
        <v>9000</v>
      </c>
      <c r="G155" s="24">
        <v>15000</v>
      </c>
      <c r="I155" s="21"/>
      <c r="J155" s="21"/>
      <c r="K155" s="22"/>
      <c r="P155" s="35"/>
    </row>
    <row r="156" spans="1:16" x14ac:dyDescent="0.2">
      <c r="A156" s="22">
        <v>6171</v>
      </c>
      <c r="B156" s="22">
        <v>5321</v>
      </c>
      <c r="C156" s="22"/>
      <c r="D156" s="21" t="s">
        <v>95</v>
      </c>
      <c r="E156" s="69">
        <v>25000</v>
      </c>
      <c r="F156" s="24">
        <v>0</v>
      </c>
      <c r="G156" s="24">
        <v>25000</v>
      </c>
      <c r="I156" s="21"/>
      <c r="J156" s="21"/>
      <c r="K156" s="22"/>
    </row>
    <row r="157" spans="1:16" x14ac:dyDescent="0.2">
      <c r="A157" s="22">
        <v>6171</v>
      </c>
      <c r="B157" s="22">
        <v>5329</v>
      </c>
      <c r="C157" s="22"/>
      <c r="D157" s="21" t="s">
        <v>115</v>
      </c>
      <c r="E157" s="69">
        <v>260000</v>
      </c>
      <c r="F157" s="24">
        <v>253290</v>
      </c>
      <c r="G157" s="24">
        <v>300000</v>
      </c>
      <c r="I157" s="21"/>
      <c r="J157" s="21"/>
      <c r="K157" s="22"/>
    </row>
    <row r="158" spans="1:16" x14ac:dyDescent="0.2">
      <c r="A158" s="22">
        <f>A157</f>
        <v>6171</v>
      </c>
      <c r="B158" s="22">
        <v>5361</v>
      </c>
      <c r="C158" s="22"/>
      <c r="D158" s="21" t="s">
        <v>61</v>
      </c>
      <c r="E158" s="69">
        <v>2000</v>
      </c>
      <c r="F158" s="24">
        <v>2000</v>
      </c>
      <c r="G158" s="24">
        <v>2000</v>
      </c>
      <c r="I158" s="21"/>
      <c r="J158" s="21"/>
      <c r="K158" s="22"/>
    </row>
    <row r="159" spans="1:16" x14ac:dyDescent="0.2">
      <c r="A159" s="22">
        <v>6171</v>
      </c>
      <c r="B159" s="22">
        <v>5362</v>
      </c>
      <c r="C159" s="22"/>
      <c r="D159" s="21" t="s">
        <v>90</v>
      </c>
      <c r="E159" s="69">
        <v>7000</v>
      </c>
      <c r="F159" s="24">
        <v>3976</v>
      </c>
      <c r="G159" s="24">
        <v>7000</v>
      </c>
      <c r="I159" s="21"/>
      <c r="J159" s="21"/>
      <c r="K159" s="22"/>
    </row>
    <row r="160" spans="1:16" x14ac:dyDescent="0.2">
      <c r="A160" s="22">
        <v>6171</v>
      </c>
      <c r="B160" s="22">
        <v>5365</v>
      </c>
      <c r="C160" s="22"/>
      <c r="D160" s="21" t="s">
        <v>88</v>
      </c>
      <c r="E160" s="69">
        <v>5000</v>
      </c>
      <c r="F160" s="24">
        <v>1450</v>
      </c>
      <c r="G160" s="24">
        <v>5000</v>
      </c>
      <c r="H160" s="35"/>
      <c r="I160" s="21"/>
      <c r="J160" s="21"/>
      <c r="K160" s="22"/>
    </row>
    <row r="161" spans="1:11" x14ac:dyDescent="0.2">
      <c r="A161" s="22">
        <v>6171</v>
      </c>
      <c r="B161" s="22">
        <v>6121</v>
      </c>
      <c r="C161" s="22"/>
      <c r="D161" s="21" t="s">
        <v>98</v>
      </c>
      <c r="E161" s="69">
        <v>2750000</v>
      </c>
      <c r="F161" s="24">
        <v>1947730.15</v>
      </c>
      <c r="G161" s="61">
        <v>6000000</v>
      </c>
      <c r="H161" s="35"/>
      <c r="I161" s="21"/>
      <c r="J161" s="21"/>
      <c r="K161" s="22"/>
    </row>
    <row r="162" spans="1:11" x14ac:dyDescent="0.2">
      <c r="A162" s="22">
        <v>6171</v>
      </c>
      <c r="B162" s="22">
        <v>6122</v>
      </c>
      <c r="C162" s="22"/>
      <c r="D162" s="21" t="s">
        <v>89</v>
      </c>
      <c r="E162" s="69">
        <v>450000</v>
      </c>
      <c r="F162" s="24">
        <v>407433.9</v>
      </c>
      <c r="G162" s="24">
        <v>100000</v>
      </c>
      <c r="H162" s="35"/>
      <c r="I162" s="21"/>
      <c r="J162" s="21"/>
      <c r="K162" s="22"/>
    </row>
    <row r="163" spans="1:11" x14ac:dyDescent="0.2">
      <c r="A163" s="22">
        <v>6171</v>
      </c>
      <c r="B163" s="22">
        <v>6130</v>
      </c>
      <c r="C163" s="22"/>
      <c r="D163" s="21" t="s">
        <v>50</v>
      </c>
      <c r="E163" s="69">
        <v>1150000</v>
      </c>
      <c r="F163" s="24">
        <v>0</v>
      </c>
      <c r="G163" s="61">
        <v>1150000</v>
      </c>
      <c r="I163" s="21"/>
      <c r="J163" s="21"/>
      <c r="K163" s="22"/>
    </row>
    <row r="164" spans="1:11" x14ac:dyDescent="0.2">
      <c r="A164" s="22">
        <v>6310</v>
      </c>
      <c r="B164" s="22">
        <v>5141</v>
      </c>
      <c r="C164" s="22"/>
      <c r="D164" s="21" t="s">
        <v>124</v>
      </c>
      <c r="E164" s="69">
        <v>490000</v>
      </c>
      <c r="F164" s="24">
        <v>355787.61</v>
      </c>
      <c r="G164" s="24">
        <v>450000</v>
      </c>
      <c r="I164" s="21">
        <v>6310</v>
      </c>
      <c r="J164" s="21" t="s">
        <v>159</v>
      </c>
      <c r="K164" s="57">
        <f>G164+G165</f>
        <v>470000</v>
      </c>
    </row>
    <row r="165" spans="1:11" x14ac:dyDescent="0.2">
      <c r="A165" s="22">
        <v>6310</v>
      </c>
      <c r="B165" s="22">
        <v>5163</v>
      </c>
      <c r="C165" s="22"/>
      <c r="D165" s="21" t="s">
        <v>91</v>
      </c>
      <c r="E165" s="69">
        <v>20000</v>
      </c>
      <c r="F165" s="24">
        <v>16915.12</v>
      </c>
      <c r="G165" s="24">
        <v>20000</v>
      </c>
      <c r="I165" s="21"/>
      <c r="J165" s="21"/>
      <c r="K165" s="22"/>
    </row>
    <row r="166" spans="1:11" x14ac:dyDescent="0.2">
      <c r="A166" s="22">
        <v>6330</v>
      </c>
      <c r="B166" s="22">
        <v>5350</v>
      </c>
      <c r="C166" s="22"/>
      <c r="D166" s="21" t="s">
        <v>244</v>
      </c>
      <c r="E166" s="69"/>
      <c r="F166" s="24"/>
      <c r="G166" s="24">
        <v>20000</v>
      </c>
      <c r="I166" s="21"/>
      <c r="J166" s="21"/>
      <c r="K166" s="22"/>
    </row>
    <row r="167" spans="1:11" s="33" customFormat="1" x14ac:dyDescent="0.2">
      <c r="A167" s="26">
        <v>6399</v>
      </c>
      <c r="B167" s="26">
        <v>5362</v>
      </c>
      <c r="C167" s="26"/>
      <c r="D167" s="28" t="s">
        <v>92</v>
      </c>
      <c r="E167" s="70">
        <v>90000</v>
      </c>
      <c r="F167" s="24">
        <v>59583.31</v>
      </c>
      <c r="G167" s="24">
        <v>90000</v>
      </c>
      <c r="I167" s="28">
        <v>6399</v>
      </c>
      <c r="J167" s="28" t="s">
        <v>159</v>
      </c>
      <c r="K167" s="64">
        <f>G167+G168</f>
        <v>390000</v>
      </c>
    </row>
    <row r="168" spans="1:11" s="33" customFormat="1" x14ac:dyDescent="0.2">
      <c r="A168" s="26">
        <v>6399</v>
      </c>
      <c r="B168" s="26">
        <v>5365</v>
      </c>
      <c r="C168" s="26"/>
      <c r="D168" s="28" t="s">
        <v>93</v>
      </c>
      <c r="E168" s="70">
        <v>300000</v>
      </c>
      <c r="F168" s="24">
        <v>0</v>
      </c>
      <c r="G168" s="24">
        <v>300000</v>
      </c>
      <c r="I168" s="28"/>
      <c r="J168" s="28"/>
      <c r="K168" s="26"/>
    </row>
    <row r="169" spans="1:11" s="33" customFormat="1" x14ac:dyDescent="0.2">
      <c r="A169" s="26">
        <v>6409</v>
      </c>
      <c r="B169" s="26">
        <v>5909</v>
      </c>
      <c r="C169" s="26"/>
      <c r="D169" s="28" t="s">
        <v>245</v>
      </c>
      <c r="E169" s="70"/>
      <c r="F169" s="24"/>
      <c r="G169" s="24">
        <v>1000</v>
      </c>
      <c r="I169" s="28"/>
      <c r="J169" s="28"/>
      <c r="K169" s="26"/>
    </row>
    <row r="170" spans="1:11" x14ac:dyDescent="0.2">
      <c r="A170" s="71"/>
      <c r="B170" s="37">
        <v>8124</v>
      </c>
      <c r="C170" s="37"/>
      <c r="D170" s="38" t="s">
        <v>125</v>
      </c>
      <c r="E170" s="69">
        <v>2394000</v>
      </c>
      <c r="F170" s="69"/>
      <c r="G170" s="69">
        <v>2394000</v>
      </c>
      <c r="I170" s="21">
        <v>8124</v>
      </c>
      <c r="J170" s="21"/>
      <c r="K170" s="22">
        <v>2394000</v>
      </c>
    </row>
    <row r="171" spans="1:11" x14ac:dyDescent="0.2">
      <c r="A171" s="22"/>
      <c r="B171" s="22"/>
      <c r="C171" s="22"/>
      <c r="D171" s="21" t="s">
        <v>4</v>
      </c>
      <c r="E171" s="72">
        <f>SUM(E61:E170)</f>
        <v>36389200</v>
      </c>
      <c r="F171" s="72">
        <f>SUM(F61:F168)</f>
        <v>19444678.189999998</v>
      </c>
      <c r="G171" s="72">
        <f>SUM(G61:G170)</f>
        <v>45745400</v>
      </c>
      <c r="I171" s="21"/>
      <c r="J171" s="21"/>
      <c r="K171" s="57">
        <f>SUM(K61:K170)</f>
        <v>45724400</v>
      </c>
    </row>
    <row r="172" spans="1:11" x14ac:dyDescent="0.2">
      <c r="A172" s="16" t="s">
        <v>127</v>
      </c>
      <c r="D172" s="16" t="s">
        <v>141</v>
      </c>
    </row>
    <row r="173" spans="1:11" x14ac:dyDescent="0.2">
      <c r="B173" s="73"/>
      <c r="D173" s="49"/>
      <c r="G173" s="74"/>
    </row>
    <row r="177" spans="7:7" x14ac:dyDescent="0.2">
      <c r="G177" s="74"/>
    </row>
  </sheetData>
  <mergeCells count="2">
    <mergeCell ref="A1:E1"/>
    <mergeCell ref="I38:J3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133"/>
  <sheetViews>
    <sheetView tabSelected="1" topLeftCell="A52" workbookViewId="0">
      <selection activeCell="F60" sqref="F60"/>
    </sheetView>
  </sheetViews>
  <sheetFormatPr defaultRowHeight="12.75" x14ac:dyDescent="0.2"/>
  <cols>
    <col min="1" max="1" width="6.85546875" style="16" customWidth="1"/>
    <col min="2" max="2" width="10.140625" style="16" customWidth="1"/>
    <col min="3" max="3" width="40" style="16" customWidth="1"/>
    <col min="4" max="4" width="19" style="15" hidden="1" customWidth="1"/>
    <col min="5" max="5" width="19.140625" style="15" hidden="1" customWidth="1"/>
    <col min="6" max="6" width="19.140625" style="15" customWidth="1"/>
    <col min="7" max="7" width="15.7109375" style="16" hidden="1" customWidth="1"/>
    <col min="8" max="9" width="9.140625" style="16" hidden="1" customWidth="1"/>
    <col min="10" max="16384" width="9.140625" style="16"/>
  </cols>
  <sheetData>
    <row r="1" spans="1:6" x14ac:dyDescent="0.2">
      <c r="A1" s="49" t="s">
        <v>142</v>
      </c>
      <c r="C1" s="75" t="s">
        <v>143</v>
      </c>
    </row>
    <row r="3" spans="1:6" x14ac:dyDescent="0.2">
      <c r="A3" s="49" t="s">
        <v>238</v>
      </c>
    </row>
    <row r="7" spans="1:6" x14ac:dyDescent="0.2">
      <c r="A7" s="19" t="s">
        <v>0</v>
      </c>
      <c r="B7" s="19" t="s">
        <v>1</v>
      </c>
      <c r="C7" s="18" t="s">
        <v>2</v>
      </c>
      <c r="D7" s="20" t="s">
        <v>185</v>
      </c>
      <c r="E7" s="20" t="s">
        <v>187</v>
      </c>
      <c r="F7" s="20"/>
    </row>
    <row r="8" spans="1:6" x14ac:dyDescent="0.2">
      <c r="A8" s="18"/>
      <c r="B8" s="18">
        <v>1111</v>
      </c>
      <c r="C8" s="21" t="s">
        <v>21</v>
      </c>
      <c r="D8" s="76">
        <v>2500000</v>
      </c>
      <c r="E8" s="24">
        <v>2740726.1</v>
      </c>
      <c r="F8" s="24">
        <v>3000000</v>
      </c>
    </row>
    <row r="9" spans="1:6" x14ac:dyDescent="0.2">
      <c r="A9" s="18"/>
      <c r="B9" s="18">
        <v>1112</v>
      </c>
      <c r="C9" s="21" t="s">
        <v>22</v>
      </c>
      <c r="D9" s="76">
        <v>200000</v>
      </c>
      <c r="E9" s="24">
        <v>201176.38</v>
      </c>
      <c r="F9" s="24">
        <v>250000</v>
      </c>
    </row>
    <row r="10" spans="1:6" x14ac:dyDescent="0.2">
      <c r="A10" s="18"/>
      <c r="B10" s="18">
        <v>1113</v>
      </c>
      <c r="C10" s="21" t="s">
        <v>23</v>
      </c>
      <c r="D10" s="76">
        <v>650000</v>
      </c>
      <c r="E10" s="24">
        <v>711652</v>
      </c>
      <c r="F10" s="24">
        <v>800000</v>
      </c>
    </row>
    <row r="11" spans="1:6" x14ac:dyDescent="0.2">
      <c r="A11" s="18"/>
      <c r="B11" s="18">
        <v>1121</v>
      </c>
      <c r="C11" s="21" t="s">
        <v>24</v>
      </c>
      <c r="D11" s="76">
        <v>4700000</v>
      </c>
      <c r="E11" s="24">
        <v>4818494.88</v>
      </c>
      <c r="F11" s="24">
        <v>5000000</v>
      </c>
    </row>
    <row r="12" spans="1:6" x14ac:dyDescent="0.2">
      <c r="A12" s="18"/>
      <c r="B12" s="18">
        <v>1122</v>
      </c>
      <c r="C12" s="21" t="s">
        <v>62</v>
      </c>
      <c r="D12" s="76">
        <v>300000</v>
      </c>
      <c r="E12" s="24">
        <v>0</v>
      </c>
      <c r="F12" s="24">
        <v>300000</v>
      </c>
    </row>
    <row r="13" spans="1:6" x14ac:dyDescent="0.2">
      <c r="A13" s="18"/>
      <c r="B13" s="18">
        <v>1211</v>
      </c>
      <c r="C13" s="21" t="s">
        <v>25</v>
      </c>
      <c r="D13" s="76">
        <v>9000000</v>
      </c>
      <c r="E13" s="24">
        <v>9308298</v>
      </c>
      <c r="F13" s="24">
        <v>10000000</v>
      </c>
    </row>
    <row r="14" spans="1:6" x14ac:dyDescent="0.2">
      <c r="A14" s="18"/>
      <c r="B14" s="18">
        <v>1335</v>
      </c>
      <c r="C14" s="21" t="s">
        <v>144</v>
      </c>
      <c r="D14" s="76">
        <v>1000</v>
      </c>
      <c r="E14" s="24">
        <v>0</v>
      </c>
      <c r="F14" s="24">
        <v>1000</v>
      </c>
    </row>
    <row r="15" spans="1:6" x14ac:dyDescent="0.2">
      <c r="A15" s="18"/>
      <c r="B15" s="18">
        <v>1341</v>
      </c>
      <c r="C15" s="21" t="s">
        <v>27</v>
      </c>
      <c r="D15" s="76">
        <v>65000</v>
      </c>
      <c r="E15" s="24">
        <v>62000</v>
      </c>
      <c r="F15" s="24">
        <v>65000</v>
      </c>
    </row>
    <row r="16" spans="1:6" x14ac:dyDescent="0.2">
      <c r="A16" s="18"/>
      <c r="B16" s="18">
        <v>1342</v>
      </c>
      <c r="C16" s="21" t="s">
        <v>145</v>
      </c>
      <c r="D16" s="76">
        <v>1000</v>
      </c>
      <c r="E16" s="24">
        <v>0</v>
      </c>
      <c r="F16" s="24">
        <v>1000</v>
      </c>
    </row>
    <row r="17" spans="1:6" x14ac:dyDescent="0.2">
      <c r="A17" s="18"/>
      <c r="B17" s="18">
        <v>1343</v>
      </c>
      <c r="C17" s="21" t="s">
        <v>146</v>
      </c>
      <c r="D17" s="76">
        <v>1000</v>
      </c>
      <c r="E17" s="24">
        <v>0</v>
      </c>
      <c r="F17" s="24">
        <v>1000</v>
      </c>
    </row>
    <row r="18" spans="1:6" x14ac:dyDescent="0.2">
      <c r="A18" s="18"/>
      <c r="B18" s="18">
        <v>1345</v>
      </c>
      <c r="C18" s="21" t="s">
        <v>26</v>
      </c>
      <c r="D18" s="76">
        <v>2650000</v>
      </c>
      <c r="E18" s="24">
        <v>2631997</v>
      </c>
      <c r="F18" s="24">
        <v>2650000</v>
      </c>
    </row>
    <row r="19" spans="1:6" x14ac:dyDescent="0.2">
      <c r="A19" s="18"/>
      <c r="B19" s="18">
        <v>1361</v>
      </c>
      <c r="C19" s="21" t="s">
        <v>28</v>
      </c>
      <c r="D19" s="76">
        <v>30000</v>
      </c>
      <c r="E19" s="24">
        <v>23840</v>
      </c>
      <c r="F19" s="24">
        <v>30000</v>
      </c>
    </row>
    <row r="20" spans="1:6" x14ac:dyDescent="0.2">
      <c r="A20" s="18"/>
      <c r="B20" s="18">
        <v>1381</v>
      </c>
      <c r="C20" s="21" t="s">
        <v>103</v>
      </c>
      <c r="D20" s="76">
        <v>120000</v>
      </c>
      <c r="E20" s="24">
        <v>147320.16</v>
      </c>
      <c r="F20" s="24">
        <v>120000</v>
      </c>
    </row>
    <row r="21" spans="1:6" x14ac:dyDescent="0.2">
      <c r="A21" s="18"/>
      <c r="B21" s="18">
        <v>1511</v>
      </c>
      <c r="C21" s="21" t="s">
        <v>29</v>
      </c>
      <c r="D21" s="76">
        <v>1700000</v>
      </c>
      <c r="E21" s="24">
        <v>1305093.3899999999</v>
      </c>
      <c r="F21" s="24">
        <v>1500000</v>
      </c>
    </row>
    <row r="22" spans="1:6" s="30" customFormat="1" x14ac:dyDescent="0.2">
      <c r="A22" s="77"/>
      <c r="B22" s="78">
        <v>4112</v>
      </c>
      <c r="C22" s="28" t="s">
        <v>45</v>
      </c>
      <c r="D22" s="40">
        <v>316600</v>
      </c>
      <c r="E22" s="32">
        <v>290213</v>
      </c>
      <c r="F22" s="32">
        <v>313900</v>
      </c>
    </row>
    <row r="23" spans="1:6" x14ac:dyDescent="0.2">
      <c r="A23" s="18">
        <v>3314</v>
      </c>
      <c r="B23" s="18"/>
      <c r="C23" s="21" t="s">
        <v>147</v>
      </c>
      <c r="D23" s="76">
        <v>7000</v>
      </c>
      <c r="E23" s="24">
        <v>2900</v>
      </c>
      <c r="F23" s="24">
        <v>7000</v>
      </c>
    </row>
    <row r="24" spans="1:6" s="30" customFormat="1" x14ac:dyDescent="0.2">
      <c r="A24" s="78">
        <v>3612</v>
      </c>
      <c r="B24" s="78"/>
      <c r="C24" s="28" t="s">
        <v>148</v>
      </c>
      <c r="D24" s="40">
        <v>556000</v>
      </c>
      <c r="E24" s="32">
        <v>451016</v>
      </c>
      <c r="F24" s="32">
        <v>450000</v>
      </c>
    </row>
    <row r="25" spans="1:6" x14ac:dyDescent="0.2">
      <c r="A25" s="18">
        <v>3613</v>
      </c>
      <c r="B25" s="18"/>
      <c r="C25" s="21" t="s">
        <v>149</v>
      </c>
      <c r="D25" s="76">
        <v>450000</v>
      </c>
      <c r="E25" s="24">
        <v>316151.18</v>
      </c>
      <c r="F25" s="24">
        <v>450000</v>
      </c>
    </row>
    <row r="26" spans="1:6" x14ac:dyDescent="0.2">
      <c r="A26" s="18">
        <v>3632</v>
      </c>
      <c r="B26" s="18"/>
      <c r="C26" s="21" t="s">
        <v>150</v>
      </c>
      <c r="D26" s="76">
        <v>50000</v>
      </c>
      <c r="E26" s="24">
        <v>18250</v>
      </c>
      <c r="F26" s="24">
        <v>20000</v>
      </c>
    </row>
    <row r="27" spans="1:6" x14ac:dyDescent="0.2">
      <c r="A27" s="18">
        <v>3636</v>
      </c>
      <c r="B27" s="18"/>
      <c r="C27" s="21" t="s">
        <v>151</v>
      </c>
      <c r="D27" s="76">
        <v>1400000</v>
      </c>
      <c r="E27" s="24">
        <v>105000</v>
      </c>
      <c r="F27" s="24">
        <v>1820000</v>
      </c>
    </row>
    <row r="28" spans="1:6" x14ac:dyDescent="0.2">
      <c r="A28" s="18">
        <v>3639</v>
      </c>
      <c r="B28" s="18"/>
      <c r="C28" s="21" t="s">
        <v>152</v>
      </c>
      <c r="D28" s="76">
        <v>13000</v>
      </c>
      <c r="E28" s="24">
        <v>11325.6</v>
      </c>
      <c r="F28" s="24">
        <v>10000</v>
      </c>
    </row>
    <row r="29" spans="1:6" x14ac:dyDescent="0.2">
      <c r="A29" s="18">
        <v>3724</v>
      </c>
      <c r="B29" s="18"/>
      <c r="C29" s="21" t="s">
        <v>183</v>
      </c>
      <c r="D29" s="76">
        <v>15000</v>
      </c>
      <c r="E29" s="24">
        <v>14446.21</v>
      </c>
      <c r="F29" s="24">
        <v>15000</v>
      </c>
    </row>
    <row r="30" spans="1:6" x14ac:dyDescent="0.2">
      <c r="A30" s="18">
        <v>3725</v>
      </c>
      <c r="B30" s="18"/>
      <c r="C30" s="21" t="s">
        <v>153</v>
      </c>
      <c r="D30" s="76">
        <v>366000</v>
      </c>
      <c r="E30" s="24">
        <v>316795.32</v>
      </c>
      <c r="F30" s="24">
        <v>401000</v>
      </c>
    </row>
    <row r="31" spans="1:6" x14ac:dyDescent="0.2">
      <c r="A31" s="18">
        <v>3726</v>
      </c>
      <c r="B31" s="18"/>
      <c r="C31" s="21" t="s">
        <v>184</v>
      </c>
      <c r="D31" s="76">
        <v>20000</v>
      </c>
      <c r="E31" s="24">
        <v>6435.6</v>
      </c>
      <c r="F31" s="24">
        <v>10000</v>
      </c>
    </row>
    <row r="32" spans="1:6" x14ac:dyDescent="0.2">
      <c r="A32" s="18">
        <v>6171</v>
      </c>
      <c r="B32" s="18"/>
      <c r="C32" s="21" t="s">
        <v>154</v>
      </c>
      <c r="D32" s="76">
        <v>7453000</v>
      </c>
      <c r="E32" s="24">
        <v>40628.32</v>
      </c>
      <c r="F32" s="24">
        <v>13662000</v>
      </c>
    </row>
    <row r="33" spans="1:7" x14ac:dyDescent="0.2">
      <c r="A33" s="18">
        <v>6310</v>
      </c>
      <c r="B33" s="18"/>
      <c r="C33" s="21" t="s">
        <v>155</v>
      </c>
      <c r="D33" s="76">
        <v>1500</v>
      </c>
      <c r="E33" s="24">
        <v>0</v>
      </c>
      <c r="F33" s="24">
        <v>10000</v>
      </c>
    </row>
    <row r="34" spans="1:7" x14ac:dyDescent="0.2">
      <c r="A34" s="18">
        <v>6330</v>
      </c>
      <c r="B34" s="18"/>
      <c r="C34" s="21" t="s">
        <v>156</v>
      </c>
      <c r="D34" s="76">
        <v>1360000</v>
      </c>
      <c r="E34" s="24">
        <v>760000</v>
      </c>
      <c r="F34" s="24">
        <v>1360000</v>
      </c>
      <c r="G34" s="16" t="s">
        <v>219</v>
      </c>
    </row>
    <row r="35" spans="1:7" s="30" customFormat="1" x14ac:dyDescent="0.2">
      <c r="A35" s="25"/>
      <c r="B35" s="25"/>
      <c r="C35" s="79" t="s">
        <v>157</v>
      </c>
      <c r="D35" s="80">
        <f>SUM(D8:D34)</f>
        <v>33926100</v>
      </c>
      <c r="E35" s="80">
        <f t="shared" ref="E35" si="0">SUM(E8:E34)</f>
        <v>24283759.140000004</v>
      </c>
      <c r="F35" s="80">
        <f>SUM(F8:F34)</f>
        <v>42246900</v>
      </c>
      <c r="G35" s="81"/>
    </row>
    <row r="36" spans="1:7" s="100" customFormat="1" x14ac:dyDescent="0.2">
      <c r="A36" s="98"/>
      <c r="B36" s="82">
        <v>8115</v>
      </c>
      <c r="C36" s="82" t="s">
        <v>52</v>
      </c>
      <c r="D36" s="83">
        <f>D37-D35</f>
        <v>2128704</v>
      </c>
      <c r="E36" s="46">
        <f>E37-E35</f>
        <v>-1803339.8200000003</v>
      </c>
      <c r="F36" s="46">
        <f>F37-F35</f>
        <v>3498500</v>
      </c>
      <c r="G36" s="99"/>
    </row>
    <row r="37" spans="1:7" s="30" customFormat="1" x14ac:dyDescent="0.2">
      <c r="A37" s="25"/>
      <c r="B37" s="25"/>
      <c r="C37" s="101" t="s">
        <v>5</v>
      </c>
      <c r="D37" s="84">
        <f>D129</f>
        <v>36054804</v>
      </c>
      <c r="E37" s="85">
        <f>E129</f>
        <v>22480419.320000004</v>
      </c>
      <c r="F37" s="85">
        <f>F129</f>
        <v>45745400</v>
      </c>
      <c r="G37" s="81"/>
    </row>
    <row r="38" spans="1:7" x14ac:dyDescent="0.2">
      <c r="A38" s="21"/>
      <c r="B38" s="21"/>
      <c r="C38" s="21"/>
      <c r="D38" s="76"/>
      <c r="E38" s="24"/>
      <c r="F38" s="24"/>
    </row>
    <row r="39" spans="1:7" s="30" customFormat="1" x14ac:dyDescent="0.2">
      <c r="A39" s="25"/>
      <c r="B39" s="25"/>
      <c r="C39" s="77"/>
      <c r="D39" s="86"/>
      <c r="E39" s="85"/>
      <c r="F39" s="85"/>
    </row>
    <row r="40" spans="1:7" x14ac:dyDescent="0.2">
      <c r="D40" s="74"/>
      <c r="E40" s="55"/>
      <c r="F40" s="55"/>
    </row>
    <row r="41" spans="1:7" x14ac:dyDescent="0.2">
      <c r="C41" s="49" t="s">
        <v>233</v>
      </c>
      <c r="D41" s="74"/>
      <c r="E41" s="55"/>
      <c r="F41" s="87"/>
    </row>
    <row r="42" spans="1:7" x14ac:dyDescent="0.2">
      <c r="C42" s="88" t="s">
        <v>234</v>
      </c>
      <c r="D42" s="74"/>
      <c r="E42" s="55"/>
      <c r="F42" s="55">
        <v>2483119.5699999998</v>
      </c>
    </row>
    <row r="43" spans="1:7" x14ac:dyDescent="0.2">
      <c r="C43" s="88" t="s">
        <v>235</v>
      </c>
      <c r="D43" s="74"/>
      <c r="E43" s="55"/>
      <c r="F43" s="55">
        <v>370019.97</v>
      </c>
    </row>
    <row r="44" spans="1:7" x14ac:dyDescent="0.2">
      <c r="C44" s="88" t="s">
        <v>138</v>
      </c>
      <c r="D44" s="74"/>
      <c r="E44" s="55"/>
      <c r="F44" s="55">
        <v>979484.17</v>
      </c>
    </row>
    <row r="45" spans="1:7" x14ac:dyDescent="0.2">
      <c r="C45" s="88" t="s">
        <v>241</v>
      </c>
      <c r="D45" s="74"/>
      <c r="E45" s="55"/>
      <c r="F45" s="55">
        <v>5066444.4400000004</v>
      </c>
    </row>
    <row r="46" spans="1:7" x14ac:dyDescent="0.2">
      <c r="C46" s="88" t="s">
        <v>139</v>
      </c>
      <c r="D46" s="74"/>
      <c r="E46" s="55"/>
      <c r="F46" s="55">
        <v>2769289.32</v>
      </c>
    </row>
    <row r="47" spans="1:7" x14ac:dyDescent="0.2">
      <c r="C47" s="88" t="s">
        <v>242</v>
      </c>
      <c r="D47" s="74"/>
      <c r="E47" s="55"/>
      <c r="F47" s="55">
        <v>0</v>
      </c>
    </row>
    <row r="48" spans="1:7" x14ac:dyDescent="0.2">
      <c r="C48" s="88" t="s">
        <v>181</v>
      </c>
      <c r="D48" s="74"/>
      <c r="E48" s="55"/>
      <c r="F48" s="55">
        <v>63128</v>
      </c>
    </row>
    <row r="49" spans="1:6" x14ac:dyDescent="0.2">
      <c r="C49" s="49" t="s">
        <v>4</v>
      </c>
      <c r="D49" s="74"/>
      <c r="E49" s="55"/>
      <c r="F49" s="87">
        <f>SUM(F42:F48)</f>
        <v>11731485.470000001</v>
      </c>
    </row>
    <row r="50" spans="1:6" x14ac:dyDescent="0.2">
      <c r="D50" s="74"/>
      <c r="E50" s="55"/>
      <c r="F50" s="55"/>
    </row>
    <row r="51" spans="1:6" x14ac:dyDescent="0.2">
      <c r="D51" s="74"/>
      <c r="E51" s="55"/>
      <c r="F51" s="55"/>
    </row>
    <row r="52" spans="1:6" x14ac:dyDescent="0.2">
      <c r="D52" s="74"/>
      <c r="E52" s="55"/>
      <c r="F52" s="55"/>
    </row>
    <row r="53" spans="1:6" x14ac:dyDescent="0.2">
      <c r="D53" s="74"/>
      <c r="E53" s="55"/>
      <c r="F53" s="55"/>
    </row>
    <row r="54" spans="1:6" x14ac:dyDescent="0.2">
      <c r="D54" s="74"/>
      <c r="E54" s="55"/>
      <c r="F54" s="55"/>
    </row>
    <row r="55" spans="1:6" x14ac:dyDescent="0.2">
      <c r="D55" s="74"/>
      <c r="E55" s="55"/>
      <c r="F55" s="55"/>
    </row>
    <row r="56" spans="1:6" x14ac:dyDescent="0.2">
      <c r="D56" s="74"/>
      <c r="E56" s="55"/>
      <c r="F56" s="55"/>
    </row>
    <row r="57" spans="1:6" x14ac:dyDescent="0.2">
      <c r="D57" s="74"/>
      <c r="E57" s="55"/>
      <c r="F57" s="55"/>
    </row>
    <row r="58" spans="1:6" x14ac:dyDescent="0.2">
      <c r="D58" s="74"/>
      <c r="E58" s="55"/>
      <c r="F58" s="55"/>
    </row>
    <row r="59" spans="1:6" x14ac:dyDescent="0.2">
      <c r="D59" s="74"/>
      <c r="E59" s="55"/>
      <c r="F59" s="55"/>
    </row>
    <row r="60" spans="1:6" x14ac:dyDescent="0.2">
      <c r="A60" s="19" t="s">
        <v>0</v>
      </c>
      <c r="B60" s="19" t="s">
        <v>1</v>
      </c>
      <c r="C60" s="18" t="s">
        <v>5</v>
      </c>
      <c r="D60" s="20" t="s">
        <v>185</v>
      </c>
      <c r="E60" s="20" t="s">
        <v>187</v>
      </c>
      <c r="F60" s="20"/>
    </row>
    <row r="61" spans="1:6" s="49" customFormat="1" x14ac:dyDescent="0.2">
      <c r="A61" s="18">
        <v>2212</v>
      </c>
      <c r="B61" s="18"/>
      <c r="C61" s="18" t="s">
        <v>158</v>
      </c>
      <c r="D61" s="89">
        <f>D62+D63</f>
        <v>2350000</v>
      </c>
      <c r="E61" s="90">
        <v>395914.1</v>
      </c>
      <c r="F61" s="90">
        <f>F62+F63</f>
        <v>4150000</v>
      </c>
    </row>
    <row r="62" spans="1:6" x14ac:dyDescent="0.2">
      <c r="A62" s="21"/>
      <c r="B62" s="21" t="s">
        <v>159</v>
      </c>
      <c r="C62" s="21" t="s">
        <v>160</v>
      </c>
      <c r="D62" s="76">
        <f>150000+2000000</f>
        <v>2150000</v>
      </c>
      <c r="E62" s="24">
        <v>395914.1</v>
      </c>
      <c r="F62" s="24">
        <v>550000</v>
      </c>
    </row>
    <row r="63" spans="1:6" x14ac:dyDescent="0.2">
      <c r="A63" s="21"/>
      <c r="B63" s="21" t="s">
        <v>161</v>
      </c>
      <c r="C63" s="21" t="s">
        <v>162</v>
      </c>
      <c r="D63" s="76">
        <v>200000</v>
      </c>
      <c r="E63" s="24">
        <v>0</v>
      </c>
      <c r="F63" s="24">
        <v>3600000</v>
      </c>
    </row>
    <row r="64" spans="1:6" s="49" customFormat="1" x14ac:dyDescent="0.2">
      <c r="A64" s="18">
        <v>2219</v>
      </c>
      <c r="B64" s="18"/>
      <c r="C64" s="18" t="s">
        <v>163</v>
      </c>
      <c r="D64" s="89">
        <f>D65+D66</f>
        <v>710000</v>
      </c>
      <c r="E64" s="90">
        <v>2700</v>
      </c>
      <c r="F64" s="90">
        <f>F65+F66</f>
        <v>3100000</v>
      </c>
    </row>
    <row r="65" spans="1:6" x14ac:dyDescent="0.2">
      <c r="A65" s="21"/>
      <c r="B65" s="21" t="s">
        <v>159</v>
      </c>
      <c r="C65" s="21" t="s">
        <v>160</v>
      </c>
      <c r="D65" s="76">
        <v>10000</v>
      </c>
      <c r="E65" s="24">
        <v>2700</v>
      </c>
      <c r="F65" s="24">
        <v>100000</v>
      </c>
    </row>
    <row r="66" spans="1:6" x14ac:dyDescent="0.2">
      <c r="A66" s="21"/>
      <c r="B66" s="21" t="s">
        <v>161</v>
      </c>
      <c r="C66" s="21" t="s">
        <v>162</v>
      </c>
      <c r="D66" s="76">
        <v>700000</v>
      </c>
      <c r="E66" s="24">
        <v>0</v>
      </c>
      <c r="F66" s="24">
        <v>3000000</v>
      </c>
    </row>
    <row r="67" spans="1:6" s="49" customFormat="1" x14ac:dyDescent="0.2">
      <c r="A67" s="18">
        <v>2292</v>
      </c>
      <c r="B67" s="91" t="s">
        <v>159</v>
      </c>
      <c r="C67" s="18" t="s">
        <v>63</v>
      </c>
      <c r="D67" s="89">
        <v>400000</v>
      </c>
      <c r="E67" s="90">
        <v>333154</v>
      </c>
      <c r="F67" s="90">
        <v>321000</v>
      </c>
    </row>
    <row r="68" spans="1:6" s="49" customFormat="1" x14ac:dyDescent="0.2">
      <c r="A68" s="18">
        <v>2310</v>
      </c>
      <c r="B68" s="18"/>
      <c r="C68" s="18" t="s">
        <v>164</v>
      </c>
      <c r="D68" s="89">
        <v>947000</v>
      </c>
      <c r="E68" s="90">
        <v>123250</v>
      </c>
      <c r="F68" s="90">
        <f>F69</f>
        <v>250000</v>
      </c>
    </row>
    <row r="69" spans="1:6" x14ac:dyDescent="0.2">
      <c r="A69" s="21"/>
      <c r="B69" s="21" t="s">
        <v>161</v>
      </c>
      <c r="C69" s="21" t="s">
        <v>162</v>
      </c>
      <c r="D69" s="76">
        <v>1000000</v>
      </c>
      <c r="E69" s="24">
        <v>123250</v>
      </c>
      <c r="F69" s="24">
        <v>250000</v>
      </c>
    </row>
    <row r="70" spans="1:6" s="49" customFormat="1" x14ac:dyDescent="0.2">
      <c r="A70" s="18">
        <v>2321</v>
      </c>
      <c r="B70" s="18"/>
      <c r="C70" s="18" t="s">
        <v>64</v>
      </c>
      <c r="D70" s="89">
        <f>D71</f>
        <v>700000</v>
      </c>
      <c r="E70" s="90">
        <v>0</v>
      </c>
      <c r="F70" s="90">
        <f>F71</f>
        <v>500000</v>
      </c>
    </row>
    <row r="71" spans="1:6" x14ac:dyDescent="0.2">
      <c r="A71" s="21"/>
      <c r="B71" s="21" t="s">
        <v>161</v>
      </c>
      <c r="C71" s="21" t="s">
        <v>162</v>
      </c>
      <c r="D71" s="76">
        <v>700000</v>
      </c>
      <c r="E71" s="24">
        <v>0</v>
      </c>
      <c r="F71" s="24">
        <v>500000</v>
      </c>
    </row>
    <row r="72" spans="1:6" s="49" customFormat="1" x14ac:dyDescent="0.2">
      <c r="A72" s="18">
        <v>2334</v>
      </c>
      <c r="B72" s="18"/>
      <c r="C72" s="18" t="s">
        <v>182</v>
      </c>
      <c r="D72" s="89">
        <v>760000</v>
      </c>
      <c r="E72" s="90">
        <v>7260</v>
      </c>
      <c r="F72" s="90">
        <f>F73</f>
        <v>1350000</v>
      </c>
    </row>
    <row r="73" spans="1:6" x14ac:dyDescent="0.2">
      <c r="A73" s="21"/>
      <c r="B73" s="21" t="s">
        <v>159</v>
      </c>
      <c r="C73" s="21" t="s">
        <v>160</v>
      </c>
      <c r="D73" s="76">
        <v>760000</v>
      </c>
      <c r="E73" s="24">
        <v>7260</v>
      </c>
      <c r="F73" s="24">
        <v>1350000</v>
      </c>
    </row>
    <row r="74" spans="1:6" s="49" customFormat="1" x14ac:dyDescent="0.2">
      <c r="A74" s="18">
        <v>2341</v>
      </c>
      <c r="B74" s="18"/>
      <c r="C74" s="18" t="s">
        <v>188</v>
      </c>
      <c r="D74" s="89">
        <v>60000</v>
      </c>
      <c r="E74" s="90">
        <v>0</v>
      </c>
      <c r="F74" s="90">
        <f>F75</f>
        <v>50000</v>
      </c>
    </row>
    <row r="75" spans="1:6" x14ac:dyDescent="0.2">
      <c r="A75" s="21"/>
      <c r="B75" s="21" t="s">
        <v>159</v>
      </c>
      <c r="C75" s="21" t="s">
        <v>160</v>
      </c>
      <c r="D75" s="76">
        <v>60000</v>
      </c>
      <c r="E75" s="24">
        <v>0</v>
      </c>
      <c r="F75" s="24">
        <v>50000</v>
      </c>
    </row>
    <row r="76" spans="1:6" s="49" customFormat="1" x14ac:dyDescent="0.2">
      <c r="A76" s="18">
        <v>3111</v>
      </c>
      <c r="B76" s="18"/>
      <c r="C76" s="18" t="s">
        <v>165</v>
      </c>
      <c r="D76" s="89">
        <f>D79+D78+D77</f>
        <v>1684000</v>
      </c>
      <c r="E76" s="90">
        <f>E77+E78+E79</f>
        <v>1331216.3</v>
      </c>
      <c r="F76" s="90">
        <f>F77+F78</f>
        <v>770000</v>
      </c>
    </row>
    <row r="77" spans="1:6" x14ac:dyDescent="0.2">
      <c r="A77" s="18"/>
      <c r="B77" s="36">
        <v>5331</v>
      </c>
      <c r="C77" s="21" t="s">
        <v>166</v>
      </c>
      <c r="D77" s="76">
        <v>650000</v>
      </c>
      <c r="E77" s="24">
        <v>650000</v>
      </c>
      <c r="F77" s="24">
        <v>700000</v>
      </c>
    </row>
    <row r="78" spans="1:6" x14ac:dyDescent="0.2">
      <c r="A78" s="18"/>
      <c r="B78" s="21" t="s">
        <v>159</v>
      </c>
      <c r="C78" s="21" t="s">
        <v>160</v>
      </c>
      <c r="D78" s="76">
        <v>314000</v>
      </c>
      <c r="E78" s="24">
        <v>285538.3</v>
      </c>
      <c r="F78" s="24">
        <v>70000</v>
      </c>
    </row>
    <row r="79" spans="1:6" hidden="1" x14ac:dyDescent="0.2">
      <c r="A79" s="18"/>
      <c r="B79" s="21" t="s">
        <v>161</v>
      </c>
      <c r="C79" s="21"/>
      <c r="D79" s="76">
        <v>720000</v>
      </c>
      <c r="E79" s="24">
        <v>395678</v>
      </c>
      <c r="F79" s="24">
        <v>0</v>
      </c>
    </row>
    <row r="80" spans="1:6" s="49" customFormat="1" x14ac:dyDescent="0.2">
      <c r="A80" s="18">
        <v>3113</v>
      </c>
      <c r="B80" s="18"/>
      <c r="C80" s="18" t="s">
        <v>167</v>
      </c>
      <c r="D80" s="89">
        <f>D81+D82</f>
        <v>5010000</v>
      </c>
      <c r="E80" s="90">
        <f>E81+E82</f>
        <v>4005100</v>
      </c>
      <c r="F80" s="90">
        <f>F81+F82</f>
        <v>5310000</v>
      </c>
    </row>
    <row r="81" spans="1:7" x14ac:dyDescent="0.2">
      <c r="A81" s="18"/>
      <c r="B81" s="21" t="s">
        <v>159</v>
      </c>
      <c r="C81" s="21" t="s">
        <v>160</v>
      </c>
      <c r="D81" s="76">
        <v>10000</v>
      </c>
      <c r="E81" s="24">
        <v>0</v>
      </c>
      <c r="F81" s="24">
        <v>310000</v>
      </c>
      <c r="G81" s="16" t="s">
        <v>217</v>
      </c>
    </row>
    <row r="82" spans="1:7" x14ac:dyDescent="0.2">
      <c r="A82" s="18"/>
      <c r="B82" s="21" t="s">
        <v>161</v>
      </c>
      <c r="C82" s="21" t="s">
        <v>162</v>
      </c>
      <c r="D82" s="76">
        <v>5000000</v>
      </c>
      <c r="E82" s="24">
        <v>4005100</v>
      </c>
      <c r="F82" s="24">
        <v>5000000</v>
      </c>
      <c r="G82" s="16" t="s">
        <v>218</v>
      </c>
    </row>
    <row r="83" spans="1:7" s="49" customFormat="1" x14ac:dyDescent="0.2">
      <c r="A83" s="18">
        <v>3311</v>
      </c>
      <c r="B83" s="18"/>
      <c r="C83" s="18" t="s">
        <v>168</v>
      </c>
      <c r="D83" s="89">
        <v>25000</v>
      </c>
      <c r="E83" s="90">
        <v>0</v>
      </c>
      <c r="F83" s="90">
        <v>25000</v>
      </c>
    </row>
    <row r="84" spans="1:7" x14ac:dyDescent="0.2">
      <c r="A84" s="18"/>
      <c r="B84" s="21" t="s">
        <v>159</v>
      </c>
      <c r="C84" s="21" t="s">
        <v>160</v>
      </c>
      <c r="D84" s="76">
        <v>25000</v>
      </c>
      <c r="E84" s="24">
        <v>0</v>
      </c>
      <c r="F84" s="24">
        <v>25000</v>
      </c>
    </row>
    <row r="85" spans="1:7" s="49" customFormat="1" x14ac:dyDescent="0.2">
      <c r="A85" s="18">
        <v>3314</v>
      </c>
      <c r="B85" s="18"/>
      <c r="C85" s="18" t="s">
        <v>147</v>
      </c>
      <c r="D85" s="89">
        <f>D86</f>
        <v>87000</v>
      </c>
      <c r="E85" s="90">
        <f>E86</f>
        <v>71629.75</v>
      </c>
      <c r="F85" s="90">
        <f>F86+F87</f>
        <v>87000</v>
      </c>
    </row>
    <row r="86" spans="1:7" x14ac:dyDescent="0.2">
      <c r="A86" s="18"/>
      <c r="B86" s="21" t="s">
        <v>159</v>
      </c>
      <c r="C86" s="21" t="s">
        <v>160</v>
      </c>
      <c r="D86" s="76">
        <f>40000+30000+2000+4000+1000+6000+3000+1000</f>
        <v>87000</v>
      </c>
      <c r="E86" s="24">
        <v>71629.75</v>
      </c>
      <c r="F86" s="24">
        <v>87000</v>
      </c>
    </row>
    <row r="87" spans="1:7" hidden="1" x14ac:dyDescent="0.2">
      <c r="A87" s="18"/>
      <c r="B87" s="21" t="s">
        <v>161</v>
      </c>
      <c r="C87" s="21" t="s">
        <v>162</v>
      </c>
      <c r="D87" s="76"/>
      <c r="E87" s="24"/>
      <c r="F87" s="24">
        <v>0</v>
      </c>
    </row>
    <row r="88" spans="1:7" s="49" customFormat="1" x14ac:dyDescent="0.2">
      <c r="A88" s="18">
        <v>3319</v>
      </c>
      <c r="B88" s="18"/>
      <c r="C88" s="18" t="s">
        <v>169</v>
      </c>
      <c r="D88" s="89">
        <f>D89</f>
        <v>140000</v>
      </c>
      <c r="E88" s="90">
        <v>290000</v>
      </c>
      <c r="F88" s="90">
        <f>F89</f>
        <v>280000</v>
      </c>
    </row>
    <row r="89" spans="1:7" x14ac:dyDescent="0.2">
      <c r="A89" s="18"/>
      <c r="B89" s="21" t="s">
        <v>159</v>
      </c>
      <c r="C89" s="21" t="s">
        <v>160</v>
      </c>
      <c r="D89" s="76">
        <f>100000+30000+10000</f>
        <v>140000</v>
      </c>
      <c r="E89" s="24">
        <v>194528.43</v>
      </c>
      <c r="F89" s="24">
        <v>280000</v>
      </c>
    </row>
    <row r="90" spans="1:7" s="49" customFormat="1" x14ac:dyDescent="0.2">
      <c r="A90" s="18">
        <v>3330</v>
      </c>
      <c r="B90" s="91">
        <v>5223</v>
      </c>
      <c r="C90" s="18" t="s">
        <v>39</v>
      </c>
      <c r="D90" s="89">
        <v>5000</v>
      </c>
      <c r="E90" s="90">
        <v>4450</v>
      </c>
      <c r="F90" s="90">
        <v>5000</v>
      </c>
    </row>
    <row r="91" spans="1:7" s="49" customFormat="1" x14ac:dyDescent="0.2">
      <c r="A91" s="18">
        <v>3349</v>
      </c>
      <c r="B91" s="18" t="s">
        <v>159</v>
      </c>
      <c r="C91" s="18" t="s">
        <v>119</v>
      </c>
      <c r="D91" s="89">
        <v>120000</v>
      </c>
      <c r="E91" s="90">
        <v>46282.5</v>
      </c>
      <c r="F91" s="90">
        <v>140000</v>
      </c>
    </row>
    <row r="92" spans="1:7" s="49" customFormat="1" x14ac:dyDescent="0.2">
      <c r="A92" s="18">
        <v>3399</v>
      </c>
      <c r="B92" s="91">
        <v>5194</v>
      </c>
      <c r="C92" s="18" t="s">
        <v>70</v>
      </c>
      <c r="D92" s="89">
        <v>30000</v>
      </c>
      <c r="E92" s="90">
        <v>17828</v>
      </c>
      <c r="F92" s="90">
        <v>30000</v>
      </c>
    </row>
    <row r="93" spans="1:7" s="49" customFormat="1" x14ac:dyDescent="0.2">
      <c r="A93" s="18">
        <v>3429</v>
      </c>
      <c r="B93" s="18"/>
      <c r="C93" s="18" t="s">
        <v>170</v>
      </c>
      <c r="D93" s="89">
        <v>100000</v>
      </c>
      <c r="E93" s="90">
        <f>E94</f>
        <v>165775</v>
      </c>
      <c r="F93" s="90">
        <f>F94</f>
        <v>200000</v>
      </c>
    </row>
    <row r="94" spans="1:7" x14ac:dyDescent="0.2">
      <c r="A94" s="18"/>
      <c r="B94" s="21" t="s">
        <v>159</v>
      </c>
      <c r="C94" s="21" t="s">
        <v>160</v>
      </c>
      <c r="D94" s="76">
        <v>300000</v>
      </c>
      <c r="E94" s="24">
        <v>165775</v>
      </c>
      <c r="F94" s="24">
        <v>200000</v>
      </c>
    </row>
    <row r="95" spans="1:7" x14ac:dyDescent="0.2">
      <c r="A95" s="18">
        <v>3525</v>
      </c>
      <c r="B95" s="91">
        <v>5221</v>
      </c>
      <c r="C95" s="18" t="s">
        <v>111</v>
      </c>
      <c r="D95" s="89">
        <v>30000</v>
      </c>
      <c r="E95" s="24">
        <v>0</v>
      </c>
      <c r="F95" s="90">
        <v>30000</v>
      </c>
    </row>
    <row r="96" spans="1:7" s="49" customFormat="1" x14ac:dyDescent="0.2">
      <c r="A96" s="18">
        <v>3612</v>
      </c>
      <c r="B96" s="18"/>
      <c r="C96" s="18" t="s">
        <v>148</v>
      </c>
      <c r="D96" s="89">
        <v>580000</v>
      </c>
      <c r="E96" s="90">
        <f>E97</f>
        <v>68520</v>
      </c>
      <c r="F96" s="90">
        <f>F97</f>
        <v>1000000</v>
      </c>
    </row>
    <row r="97" spans="1:7" x14ac:dyDescent="0.2">
      <c r="A97" s="18"/>
      <c r="B97" s="21" t="s">
        <v>159</v>
      </c>
      <c r="C97" s="21" t="s">
        <v>160</v>
      </c>
      <c r="D97" s="92">
        <v>200000</v>
      </c>
      <c r="E97" s="24">
        <v>68520</v>
      </c>
      <c r="F97" s="24">
        <v>1000000</v>
      </c>
    </row>
    <row r="98" spans="1:7" s="49" customFormat="1" x14ac:dyDescent="0.2">
      <c r="A98" s="18">
        <v>3613</v>
      </c>
      <c r="B98" s="18"/>
      <c r="C98" s="18" t="s">
        <v>149</v>
      </c>
      <c r="D98" s="89">
        <f>D99</f>
        <v>30000</v>
      </c>
      <c r="E98" s="90">
        <f>E99</f>
        <v>0</v>
      </c>
      <c r="F98" s="90">
        <f>F99</f>
        <v>150000</v>
      </c>
    </row>
    <row r="99" spans="1:7" x14ac:dyDescent="0.2">
      <c r="A99" s="18"/>
      <c r="B99" s="21" t="s">
        <v>159</v>
      </c>
      <c r="C99" s="21" t="s">
        <v>160</v>
      </c>
      <c r="D99" s="76">
        <v>30000</v>
      </c>
      <c r="E99" s="24">
        <v>0</v>
      </c>
      <c r="F99" s="24">
        <v>150000</v>
      </c>
    </row>
    <row r="100" spans="1:7" s="49" customFormat="1" x14ac:dyDescent="0.2">
      <c r="A100" s="18">
        <v>3631</v>
      </c>
      <c r="B100" s="18"/>
      <c r="C100" s="18" t="s">
        <v>171</v>
      </c>
      <c r="D100" s="89">
        <f>D101+D102</f>
        <v>1070000</v>
      </c>
      <c r="E100" s="90">
        <f>E101+E102</f>
        <v>640130.23</v>
      </c>
      <c r="F100" s="90">
        <f>F101+F102</f>
        <v>1070000</v>
      </c>
    </row>
    <row r="101" spans="1:7" x14ac:dyDescent="0.2">
      <c r="A101" s="18"/>
      <c r="B101" s="21" t="s">
        <v>159</v>
      </c>
      <c r="C101" s="21" t="s">
        <v>160</v>
      </c>
      <c r="D101" s="76">
        <f>320000+100000+350000</f>
        <v>770000</v>
      </c>
      <c r="E101" s="24">
        <v>640130.23</v>
      </c>
      <c r="F101" s="24">
        <v>770000</v>
      </c>
    </row>
    <row r="102" spans="1:7" x14ac:dyDescent="0.2">
      <c r="A102" s="18"/>
      <c r="B102" s="21" t="s">
        <v>161</v>
      </c>
      <c r="C102" s="21" t="s">
        <v>162</v>
      </c>
      <c r="D102" s="76">
        <v>300000</v>
      </c>
      <c r="E102" s="24">
        <v>0</v>
      </c>
      <c r="F102" s="24">
        <v>300000</v>
      </c>
    </row>
    <row r="103" spans="1:7" s="94" customFormat="1" x14ac:dyDescent="0.2">
      <c r="A103" s="78">
        <v>3632</v>
      </c>
      <c r="B103" s="78"/>
      <c r="C103" s="78" t="s">
        <v>150</v>
      </c>
      <c r="D103" s="39">
        <f>D104</f>
        <v>132000</v>
      </c>
      <c r="E103" s="93">
        <f>E104</f>
        <v>0</v>
      </c>
      <c r="F103" s="93">
        <f>F104</f>
        <v>51000</v>
      </c>
    </row>
    <row r="104" spans="1:7" s="30" customFormat="1" ht="12.95" customHeight="1" x14ac:dyDescent="0.2">
      <c r="A104" s="78"/>
      <c r="B104" s="28" t="s">
        <v>159</v>
      </c>
      <c r="C104" s="28" t="s">
        <v>160</v>
      </c>
      <c r="D104" s="40">
        <v>132000</v>
      </c>
      <c r="E104" s="32">
        <v>0</v>
      </c>
      <c r="F104" s="32">
        <v>51000</v>
      </c>
    </row>
    <row r="105" spans="1:7" s="49" customFormat="1" ht="12.95" customHeight="1" x14ac:dyDescent="0.2">
      <c r="A105" s="18">
        <v>3635</v>
      </c>
      <c r="B105" s="18">
        <v>6119</v>
      </c>
      <c r="C105" s="18" t="s">
        <v>43</v>
      </c>
      <c r="D105" s="89">
        <v>1000000</v>
      </c>
      <c r="E105" s="90">
        <v>509349.5</v>
      </c>
      <c r="F105" s="90">
        <v>500000</v>
      </c>
    </row>
    <row r="106" spans="1:7" s="49" customFormat="1" ht="12.95" customHeight="1" x14ac:dyDescent="0.2">
      <c r="A106" s="18">
        <v>3636</v>
      </c>
      <c r="B106" s="18">
        <v>6121</v>
      </c>
      <c r="C106" s="18" t="s">
        <v>172</v>
      </c>
      <c r="D106" s="89">
        <v>350000</v>
      </c>
      <c r="E106" s="90">
        <v>0</v>
      </c>
      <c r="F106" s="90">
        <v>1500000</v>
      </c>
    </row>
    <row r="107" spans="1:7" s="49" customFormat="1" ht="12.95" customHeight="1" x14ac:dyDescent="0.2">
      <c r="A107" s="95" t="s">
        <v>173</v>
      </c>
      <c r="B107" s="18"/>
      <c r="C107" s="18" t="s">
        <v>174</v>
      </c>
      <c r="D107" s="89">
        <f>D108+D109</f>
        <v>3671000</v>
      </c>
      <c r="E107" s="90">
        <f>E109+E108</f>
        <v>2571268.9900000002</v>
      </c>
      <c r="F107" s="90">
        <f>F108+F109</f>
        <v>3809000</v>
      </c>
    </row>
    <row r="108" spans="1:7" ht="12.95" customHeight="1" x14ac:dyDescent="0.2">
      <c r="A108" s="18"/>
      <c r="B108" s="21" t="s">
        <v>159</v>
      </c>
      <c r="C108" s="21" t="s">
        <v>160</v>
      </c>
      <c r="D108" s="76">
        <f>65000+5000+1200000+2201000</f>
        <v>3471000</v>
      </c>
      <c r="E108" s="24">
        <v>2571268.9900000002</v>
      </c>
      <c r="F108" s="24">
        <v>3709000</v>
      </c>
    </row>
    <row r="109" spans="1:7" ht="12.95" customHeight="1" x14ac:dyDescent="0.2">
      <c r="A109" s="18"/>
      <c r="B109" s="21" t="s">
        <v>161</v>
      </c>
      <c r="C109" s="21" t="s">
        <v>162</v>
      </c>
      <c r="D109" s="76">
        <v>200000</v>
      </c>
      <c r="E109" s="24">
        <v>0</v>
      </c>
      <c r="F109" s="24">
        <v>100000</v>
      </c>
    </row>
    <row r="110" spans="1:7" s="49" customFormat="1" ht="12.95" customHeight="1" x14ac:dyDescent="0.2">
      <c r="A110" s="18">
        <v>3741</v>
      </c>
      <c r="B110" s="18">
        <v>5229</v>
      </c>
      <c r="C110" s="18" t="s">
        <v>106</v>
      </c>
      <c r="D110" s="89">
        <v>10000</v>
      </c>
      <c r="E110" s="90">
        <v>0</v>
      </c>
      <c r="F110" s="90">
        <v>10000</v>
      </c>
      <c r="G110" s="49" t="s">
        <v>211</v>
      </c>
    </row>
    <row r="111" spans="1:7" s="49" customFormat="1" ht="12.95" customHeight="1" x14ac:dyDescent="0.2">
      <c r="A111" s="18">
        <v>3745</v>
      </c>
      <c r="B111" s="18"/>
      <c r="C111" s="18" t="s">
        <v>175</v>
      </c>
      <c r="D111" s="89">
        <v>400000</v>
      </c>
      <c r="E111" s="90">
        <f>E112</f>
        <v>334559.09999999998</v>
      </c>
      <c r="F111" s="90">
        <v>400000</v>
      </c>
    </row>
    <row r="112" spans="1:7" x14ac:dyDescent="0.2">
      <c r="A112" s="18"/>
      <c r="B112" s="21" t="s">
        <v>159</v>
      </c>
      <c r="C112" s="21" t="s">
        <v>160</v>
      </c>
      <c r="D112" s="76">
        <v>400000</v>
      </c>
      <c r="E112" s="24">
        <v>334559.09999999998</v>
      </c>
      <c r="F112" s="24">
        <v>400000</v>
      </c>
    </row>
    <row r="113" spans="1:7" s="49" customFormat="1" x14ac:dyDescent="0.2">
      <c r="A113" s="18">
        <v>3900</v>
      </c>
      <c r="B113" s="18">
        <v>5222</v>
      </c>
      <c r="C113" s="18" t="s">
        <v>176</v>
      </c>
      <c r="D113" s="89">
        <v>35000</v>
      </c>
      <c r="E113" s="90">
        <v>0</v>
      </c>
      <c r="F113" s="90">
        <v>35000</v>
      </c>
    </row>
    <row r="114" spans="1:7" s="49" customFormat="1" x14ac:dyDescent="0.2">
      <c r="A114" s="18">
        <v>4351</v>
      </c>
      <c r="B114" s="18">
        <v>5221</v>
      </c>
      <c r="C114" s="18" t="s">
        <v>177</v>
      </c>
      <c r="D114" s="89">
        <v>1200</v>
      </c>
      <c r="E114" s="90">
        <v>1200</v>
      </c>
      <c r="F114" s="90">
        <v>1200</v>
      </c>
      <c r="G114" s="16" t="s">
        <v>214</v>
      </c>
    </row>
    <row r="115" spans="1:7" s="49" customFormat="1" x14ac:dyDescent="0.2">
      <c r="A115" s="18">
        <v>4379</v>
      </c>
      <c r="B115" s="18">
        <v>5222</v>
      </c>
      <c r="C115" s="18" t="s">
        <v>123</v>
      </c>
      <c r="D115" s="89">
        <v>7500</v>
      </c>
      <c r="E115" s="90">
        <v>0</v>
      </c>
      <c r="F115" s="90">
        <v>7500</v>
      </c>
      <c r="G115" s="16"/>
    </row>
    <row r="116" spans="1:7" s="49" customFormat="1" x14ac:dyDescent="0.2">
      <c r="A116" s="18">
        <v>5213</v>
      </c>
      <c r="B116" s="18" t="s">
        <v>159</v>
      </c>
      <c r="C116" s="18" t="s">
        <v>107</v>
      </c>
      <c r="D116" s="89">
        <v>110000</v>
      </c>
      <c r="E116" s="90">
        <v>110000</v>
      </c>
      <c r="F116" s="90">
        <v>110000</v>
      </c>
      <c r="G116" s="16"/>
    </row>
    <row r="117" spans="1:7" s="49" customFormat="1" x14ac:dyDescent="0.2">
      <c r="A117" s="18">
        <v>5512</v>
      </c>
      <c r="B117" s="18" t="s">
        <v>159</v>
      </c>
      <c r="C117" s="18" t="s">
        <v>77</v>
      </c>
      <c r="D117" s="89">
        <v>35000</v>
      </c>
      <c r="E117" s="90">
        <v>35000</v>
      </c>
      <c r="F117" s="90">
        <v>40000</v>
      </c>
    </row>
    <row r="118" spans="1:7" s="49" customFormat="1" x14ac:dyDescent="0.2">
      <c r="A118" s="18">
        <v>6112</v>
      </c>
      <c r="B118" s="18"/>
      <c r="C118" s="18" t="s">
        <v>178</v>
      </c>
      <c r="D118" s="89">
        <f>D119</f>
        <v>1793500</v>
      </c>
      <c r="E118" s="90">
        <f>E119</f>
        <v>1486900</v>
      </c>
      <c r="F118" s="90">
        <f>F119</f>
        <v>1880000</v>
      </c>
    </row>
    <row r="119" spans="1:7" x14ac:dyDescent="0.2">
      <c r="A119" s="18"/>
      <c r="B119" s="21" t="s">
        <v>159</v>
      </c>
      <c r="C119" s="21" t="s">
        <v>160</v>
      </c>
      <c r="D119" s="76">
        <f>50000+1300000+310000+70000+10000+50000+3500</f>
        <v>1793500</v>
      </c>
      <c r="E119" s="24">
        <v>1486900</v>
      </c>
      <c r="F119" s="24">
        <v>1880000</v>
      </c>
    </row>
    <row r="120" spans="1:7" s="49" customFormat="1" x14ac:dyDescent="0.2">
      <c r="A120" s="18">
        <v>6171</v>
      </c>
      <c r="B120" s="18"/>
      <c r="C120" s="18" t="s">
        <v>154</v>
      </c>
      <c r="D120" s="89">
        <f>D121+D122</f>
        <v>10438000</v>
      </c>
      <c r="E120" s="90">
        <f>E122+E121</f>
        <v>7103041.8099999996</v>
      </c>
      <c r="F120" s="90">
        <f>F121+F122</f>
        <v>15308700</v>
      </c>
    </row>
    <row r="121" spans="1:7" x14ac:dyDescent="0.2">
      <c r="A121" s="18"/>
      <c r="B121" s="21" t="s">
        <v>159</v>
      </c>
      <c r="C121" s="21" t="s">
        <v>160</v>
      </c>
      <c r="D121" s="76">
        <v>6088000</v>
      </c>
      <c r="E121" s="24">
        <v>4747877.76</v>
      </c>
      <c r="F121" s="24">
        <v>8058700</v>
      </c>
    </row>
    <row r="122" spans="1:7" x14ac:dyDescent="0.2">
      <c r="A122" s="18"/>
      <c r="B122" s="21" t="s">
        <v>161</v>
      </c>
      <c r="C122" s="21" t="s">
        <v>162</v>
      </c>
      <c r="D122" s="76">
        <v>4350000</v>
      </c>
      <c r="E122" s="24">
        <v>2355164.0499999998</v>
      </c>
      <c r="F122" s="24">
        <v>7250000</v>
      </c>
    </row>
    <row r="123" spans="1:7" s="49" customFormat="1" x14ac:dyDescent="0.2">
      <c r="A123" s="18">
        <v>6310</v>
      </c>
      <c r="B123" s="18" t="s">
        <v>159</v>
      </c>
      <c r="C123" s="18" t="s">
        <v>91</v>
      </c>
      <c r="D123" s="89">
        <v>510000</v>
      </c>
      <c r="E123" s="90">
        <v>372702.73</v>
      </c>
      <c r="F123" s="90">
        <v>470000</v>
      </c>
    </row>
    <row r="124" spans="1:7" s="49" customFormat="1" x14ac:dyDescent="0.2">
      <c r="A124" s="18">
        <v>6330</v>
      </c>
      <c r="B124" s="18" t="s">
        <v>159</v>
      </c>
      <c r="C124" s="18" t="s">
        <v>156</v>
      </c>
      <c r="D124" s="89"/>
      <c r="E124" s="90"/>
      <c r="F124" s="90">
        <v>20000</v>
      </c>
    </row>
    <row r="125" spans="1:7" s="49" customFormat="1" x14ac:dyDescent="0.2">
      <c r="A125" s="18">
        <v>6399</v>
      </c>
      <c r="B125" s="18" t="s">
        <v>159</v>
      </c>
      <c r="C125" s="18" t="s">
        <v>179</v>
      </c>
      <c r="D125" s="89">
        <v>390000</v>
      </c>
      <c r="E125" s="90">
        <v>59583.31</v>
      </c>
      <c r="F125" s="90">
        <v>390000</v>
      </c>
    </row>
    <row r="126" spans="1:7" s="49" customFormat="1" x14ac:dyDescent="0.2">
      <c r="A126" s="18">
        <v>6409</v>
      </c>
      <c r="B126" s="18" t="s">
        <v>159</v>
      </c>
      <c r="C126" s="18" t="s">
        <v>245</v>
      </c>
      <c r="D126" s="89"/>
      <c r="E126" s="90"/>
      <c r="F126" s="90">
        <v>1000</v>
      </c>
    </row>
    <row r="127" spans="1:7" x14ac:dyDescent="0.2">
      <c r="A127" s="21"/>
      <c r="B127" s="21"/>
      <c r="C127" s="21"/>
      <c r="D127" s="76"/>
      <c r="E127" s="24"/>
      <c r="F127" s="24"/>
    </row>
    <row r="128" spans="1:7" s="49" customFormat="1" x14ac:dyDescent="0.2">
      <c r="A128" s="18"/>
      <c r="B128" s="18">
        <v>8124</v>
      </c>
      <c r="C128" s="18" t="s">
        <v>125</v>
      </c>
      <c r="D128" s="89">
        <v>2393604</v>
      </c>
      <c r="E128" s="89">
        <v>2393604</v>
      </c>
      <c r="F128" s="89">
        <v>2394000</v>
      </c>
    </row>
    <row r="129" spans="1:7" s="94" customFormat="1" x14ac:dyDescent="0.2">
      <c r="A129" s="77"/>
      <c r="B129" s="77"/>
      <c r="C129" s="77" t="s">
        <v>180</v>
      </c>
      <c r="D129" s="96">
        <f>D61+D64+D67+D68+D70+D72+D76+D80+D83+D85+D88+D90+D91+D92+D93+D95+D96+D98+D100+D103+D105+D106+D107+D110+D111+D113+D114+D115+D116+D117+D118+D120+D123+D125+D128</f>
        <v>36054804</v>
      </c>
      <c r="E129" s="97">
        <f>E128+E125+E123+E120+E118+E117+E116+E114+E111+E107+E105+E100+E96+E93+E92+E91+E90+E88+E85+E80+E76+E72+E68+E67+E64+E61</f>
        <v>22480419.320000004</v>
      </c>
      <c r="F129" s="97">
        <f>F128+F125+F123+F120+F118+F117+F116+F115+F114+F113+F111+F110+F107+F106+F105+F103+F100+F98+F96+F95+F93+F92+F91+F90+F88+F85+F83+F80+F76+F74+F72+F70+F68+F67+F64+F61+F124+F126</f>
        <v>45745400</v>
      </c>
    </row>
    <row r="131" spans="1:7" x14ac:dyDescent="0.2">
      <c r="A131" s="16" t="s">
        <v>127</v>
      </c>
      <c r="D131" s="16" t="s">
        <v>141</v>
      </c>
      <c r="E131" s="16"/>
      <c r="F131" s="16" t="s">
        <v>239</v>
      </c>
      <c r="G131" s="15"/>
    </row>
    <row r="132" spans="1:7" x14ac:dyDescent="0.2">
      <c r="D132" s="49"/>
      <c r="E132" s="16"/>
      <c r="G132" s="74">
        <f>G130-K130</f>
        <v>0</v>
      </c>
    </row>
    <row r="133" spans="1:7" x14ac:dyDescent="0.2">
      <c r="D133" s="16"/>
      <c r="E133" s="16"/>
      <c r="G133" s="15"/>
    </row>
  </sheetData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2:D15"/>
  <sheetViews>
    <sheetView workbookViewId="0">
      <selection activeCell="D19" sqref="D19"/>
    </sheetView>
  </sheetViews>
  <sheetFormatPr defaultRowHeight="15" x14ac:dyDescent="0.25"/>
  <cols>
    <col min="1" max="1" width="38" customWidth="1"/>
    <col min="3" max="3" width="15.42578125" bestFit="1" customWidth="1"/>
    <col min="4" max="4" width="19.28515625" customWidth="1"/>
  </cols>
  <sheetData>
    <row r="2" spans="1:4" x14ac:dyDescent="0.25">
      <c r="A2" s="13" t="s">
        <v>234</v>
      </c>
      <c r="B2" s="10"/>
      <c r="C2" s="11"/>
      <c r="D2" s="11">
        <v>2483119.5699999998</v>
      </c>
    </row>
    <row r="3" spans="1:4" x14ac:dyDescent="0.25">
      <c r="A3" s="13" t="s">
        <v>235</v>
      </c>
      <c r="B3" s="10"/>
      <c r="C3" s="11"/>
      <c r="D3" s="11">
        <v>370019.97</v>
      </c>
    </row>
    <row r="4" spans="1:4" x14ac:dyDescent="0.25">
      <c r="A4" s="13" t="s">
        <v>138</v>
      </c>
      <c r="B4" s="10"/>
      <c r="C4" s="11"/>
      <c r="D4" s="11">
        <v>979484.17</v>
      </c>
    </row>
    <row r="5" spans="1:4" x14ac:dyDescent="0.25">
      <c r="A5" s="13" t="s">
        <v>236</v>
      </c>
      <c r="B5" s="10"/>
      <c r="C5" s="11"/>
      <c r="D5" s="11">
        <v>5066444.4400000004</v>
      </c>
    </row>
    <row r="6" spans="1:4" x14ac:dyDescent="0.25">
      <c r="A6" s="13" t="s">
        <v>139</v>
      </c>
      <c r="B6" s="10"/>
      <c r="C6" s="11"/>
      <c r="D6" s="11">
        <v>2769289.32</v>
      </c>
    </row>
    <row r="7" spans="1:4" x14ac:dyDescent="0.25">
      <c r="A7" s="13" t="s">
        <v>237</v>
      </c>
      <c r="B7" s="10"/>
      <c r="C7" s="11"/>
      <c r="D7" s="11">
        <v>0</v>
      </c>
    </row>
    <row r="8" spans="1:4" x14ac:dyDescent="0.25">
      <c r="A8" s="13" t="s">
        <v>181</v>
      </c>
      <c r="B8" s="10"/>
      <c r="C8" s="11"/>
      <c r="D8" s="11">
        <v>63128</v>
      </c>
    </row>
    <row r="9" spans="1:4" x14ac:dyDescent="0.25">
      <c r="A9" s="4" t="s">
        <v>4</v>
      </c>
      <c r="B9" s="10"/>
      <c r="C9" s="11"/>
      <c r="D9" s="14">
        <f>SUM(D2:D8)</f>
        <v>11731485.470000001</v>
      </c>
    </row>
    <row r="10" spans="1:4" x14ac:dyDescent="0.25">
      <c r="A10" s="6"/>
    </row>
    <row r="12" spans="1:4" x14ac:dyDescent="0.25">
      <c r="A12" s="6"/>
    </row>
    <row r="14" spans="1:4" x14ac:dyDescent="0.25">
      <c r="C14" s="5"/>
    </row>
    <row r="15" spans="1:4" x14ac:dyDescent="0.25">
      <c r="A15" s="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>
      <selection activeCell="E18" sqref="E18"/>
    </sheetView>
  </sheetViews>
  <sheetFormatPr defaultRowHeight="15" x14ac:dyDescent="0.25"/>
  <cols>
    <col min="2" max="2" width="13" customWidth="1"/>
    <col min="3" max="3" width="12.85546875" style="9" bestFit="1" customWidth="1"/>
    <col min="5" max="5" width="14" bestFit="1" customWidth="1"/>
    <col min="9" max="9" width="12.28515625" customWidth="1"/>
    <col min="10" max="10" width="10.7109375" customWidth="1"/>
    <col min="11" max="11" width="15.42578125" style="9" bestFit="1" customWidth="1"/>
  </cols>
  <sheetData>
    <row r="1" spans="1:11" x14ac:dyDescent="0.25">
      <c r="A1" s="4" t="s">
        <v>189</v>
      </c>
      <c r="I1" s="4" t="s">
        <v>205</v>
      </c>
    </row>
    <row r="2" spans="1:11" x14ac:dyDescent="0.25">
      <c r="A2" s="1" t="s">
        <v>190</v>
      </c>
      <c r="B2" s="2" t="s">
        <v>191</v>
      </c>
      <c r="C2" s="12">
        <v>10000</v>
      </c>
      <c r="D2" s="2">
        <v>12</v>
      </c>
      <c r="E2" s="3">
        <f>C2*D2</f>
        <v>120000</v>
      </c>
    </row>
    <row r="3" spans="1:11" x14ac:dyDescent="0.25">
      <c r="A3" s="1"/>
      <c r="B3" s="2" t="s">
        <v>192</v>
      </c>
      <c r="C3" s="12">
        <v>6657</v>
      </c>
      <c r="D3" s="2">
        <v>12</v>
      </c>
      <c r="E3" s="3">
        <f t="shared" ref="E3:E5" si="0">C3*D3</f>
        <v>79884</v>
      </c>
      <c r="I3" s="2" t="s">
        <v>206</v>
      </c>
      <c r="J3" s="2" t="s">
        <v>208</v>
      </c>
      <c r="K3" s="12">
        <f>4*17000</f>
        <v>68000</v>
      </c>
    </row>
    <row r="4" spans="1:11" x14ac:dyDescent="0.25">
      <c r="A4" s="1"/>
      <c r="B4" s="2" t="s">
        <v>193</v>
      </c>
      <c r="C4" s="12">
        <v>5700</v>
      </c>
      <c r="D4" s="2">
        <v>12</v>
      </c>
      <c r="E4" s="3">
        <f t="shared" si="0"/>
        <v>68400</v>
      </c>
      <c r="I4" s="2"/>
      <c r="J4" s="2" t="s">
        <v>209</v>
      </c>
      <c r="K4" s="12">
        <v>250000</v>
      </c>
    </row>
    <row r="5" spans="1:11" x14ac:dyDescent="0.25">
      <c r="A5" s="1"/>
      <c r="B5" s="2" t="s">
        <v>194</v>
      </c>
      <c r="C5" s="12">
        <v>9853</v>
      </c>
      <c r="D5" s="2">
        <v>12</v>
      </c>
      <c r="E5" s="3">
        <f t="shared" si="0"/>
        <v>118236</v>
      </c>
      <c r="I5" s="2" t="s">
        <v>207</v>
      </c>
      <c r="J5" s="2" t="s">
        <v>208</v>
      </c>
      <c r="K5" s="12">
        <v>190000</v>
      </c>
    </row>
    <row r="6" spans="1:11" x14ac:dyDescent="0.25">
      <c r="A6" s="105" t="s">
        <v>4</v>
      </c>
      <c r="B6" s="106"/>
      <c r="C6" s="106"/>
      <c r="D6" s="107"/>
      <c r="E6" s="7">
        <f>E2+E3+E4+E5</f>
        <v>386520</v>
      </c>
      <c r="I6" s="2"/>
      <c r="J6" s="2" t="s">
        <v>209</v>
      </c>
      <c r="K6" s="12">
        <v>4010000</v>
      </c>
    </row>
    <row r="7" spans="1:11" x14ac:dyDescent="0.25">
      <c r="A7" s="108"/>
      <c r="B7" s="109"/>
      <c r="C7" s="109"/>
      <c r="D7" s="109"/>
      <c r="E7" s="110"/>
      <c r="I7" s="111" t="s">
        <v>210</v>
      </c>
      <c r="J7" s="111"/>
      <c r="K7" s="12">
        <v>650000</v>
      </c>
    </row>
    <row r="8" spans="1:11" x14ac:dyDescent="0.25">
      <c r="A8" s="1" t="s">
        <v>195</v>
      </c>
      <c r="B8" s="2" t="s">
        <v>199</v>
      </c>
      <c r="C8" s="12">
        <v>13000</v>
      </c>
      <c r="D8" s="2">
        <v>12</v>
      </c>
      <c r="E8" s="3">
        <f>C8*D8</f>
        <v>156000</v>
      </c>
      <c r="I8" s="111" t="s">
        <v>211</v>
      </c>
      <c r="J8" s="111"/>
      <c r="K8" s="12">
        <v>10000</v>
      </c>
    </row>
    <row r="9" spans="1:11" x14ac:dyDescent="0.25">
      <c r="A9" s="1"/>
      <c r="B9" s="2" t="s">
        <v>198</v>
      </c>
      <c r="C9" s="12">
        <v>10001.65</v>
      </c>
      <c r="D9" s="2">
        <v>12</v>
      </c>
      <c r="E9" s="3">
        <f t="shared" ref="E9:E17" si="1">C9*D9</f>
        <v>120019.79999999999</v>
      </c>
      <c r="I9" s="111" t="s">
        <v>212</v>
      </c>
      <c r="J9" s="111"/>
      <c r="K9" s="12">
        <v>35000</v>
      </c>
    </row>
    <row r="10" spans="1:11" x14ac:dyDescent="0.25">
      <c r="A10" s="1"/>
      <c r="B10" s="2" t="s">
        <v>200</v>
      </c>
      <c r="C10" s="12">
        <v>1500</v>
      </c>
      <c r="D10" s="2">
        <v>12</v>
      </c>
      <c r="E10" s="3">
        <f t="shared" si="1"/>
        <v>18000</v>
      </c>
      <c r="I10" s="111" t="s">
        <v>213</v>
      </c>
      <c r="J10" s="111"/>
      <c r="K10" s="12">
        <v>7500</v>
      </c>
    </row>
    <row r="11" spans="1:11" x14ac:dyDescent="0.25">
      <c r="A11" s="1"/>
      <c r="B11" s="2" t="s">
        <v>196</v>
      </c>
      <c r="C11" s="12">
        <v>55000</v>
      </c>
      <c r="D11" s="2">
        <v>2</v>
      </c>
      <c r="E11" s="3">
        <f t="shared" si="1"/>
        <v>110000</v>
      </c>
      <c r="I11" s="111" t="s">
        <v>214</v>
      </c>
      <c r="J11" s="111"/>
      <c r="K11" s="12">
        <v>1200</v>
      </c>
    </row>
    <row r="12" spans="1:11" x14ac:dyDescent="0.25">
      <c r="A12" s="1"/>
      <c r="B12" s="2" t="s">
        <v>197</v>
      </c>
      <c r="C12" s="12">
        <v>17500</v>
      </c>
      <c r="D12" s="2">
        <v>2</v>
      </c>
      <c r="E12" s="3">
        <f t="shared" si="1"/>
        <v>35000</v>
      </c>
      <c r="I12" s="111" t="s">
        <v>215</v>
      </c>
      <c r="J12" s="111"/>
      <c r="K12" s="12">
        <v>30000</v>
      </c>
    </row>
    <row r="13" spans="1:11" x14ac:dyDescent="0.25">
      <c r="A13" s="1"/>
      <c r="B13" s="2" t="s">
        <v>204</v>
      </c>
      <c r="C13" s="12">
        <v>17656</v>
      </c>
      <c r="D13" s="2">
        <v>1</v>
      </c>
      <c r="E13" s="3">
        <f t="shared" si="1"/>
        <v>17656</v>
      </c>
      <c r="I13" s="111" t="s">
        <v>216</v>
      </c>
      <c r="J13" s="111"/>
      <c r="K13" s="12">
        <v>10000</v>
      </c>
    </row>
    <row r="14" spans="1:11" x14ac:dyDescent="0.25">
      <c r="A14" s="1"/>
      <c r="B14" s="2" t="s">
        <v>201</v>
      </c>
      <c r="C14" s="12">
        <v>2312</v>
      </c>
      <c r="D14" s="2">
        <v>1</v>
      </c>
      <c r="E14" s="3">
        <f t="shared" si="1"/>
        <v>2312</v>
      </c>
    </row>
    <row r="15" spans="1:11" x14ac:dyDescent="0.25">
      <c r="A15" s="1"/>
      <c r="B15" s="2" t="s">
        <v>202</v>
      </c>
      <c r="C15" s="12">
        <v>24000</v>
      </c>
      <c r="D15" s="2">
        <v>1</v>
      </c>
      <c r="E15" s="3">
        <f t="shared" si="1"/>
        <v>24000</v>
      </c>
    </row>
    <row r="16" spans="1:11" x14ac:dyDescent="0.25">
      <c r="A16" s="1"/>
      <c r="B16" s="2" t="s">
        <v>203</v>
      </c>
      <c r="C16" s="12">
        <v>1000</v>
      </c>
      <c r="D16" s="2">
        <v>1</v>
      </c>
      <c r="E16" s="3">
        <f t="shared" si="1"/>
        <v>1000</v>
      </c>
    </row>
    <row r="17" spans="1:5" x14ac:dyDescent="0.25">
      <c r="A17" s="1"/>
      <c r="B17" s="2" t="s">
        <v>220</v>
      </c>
      <c r="C17" s="12">
        <v>370</v>
      </c>
      <c r="D17" s="2">
        <v>1</v>
      </c>
      <c r="E17" s="3">
        <f t="shared" si="1"/>
        <v>370</v>
      </c>
    </row>
    <row r="18" spans="1:5" x14ac:dyDescent="0.25">
      <c r="A18" s="105" t="s">
        <v>4</v>
      </c>
      <c r="B18" s="106"/>
      <c r="C18" s="106"/>
      <c r="D18" s="107"/>
      <c r="E18" s="7">
        <f>SUM(E8:E17)</f>
        <v>484357.8</v>
      </c>
    </row>
  </sheetData>
  <mergeCells count="10">
    <mergeCell ref="A6:D6"/>
    <mergeCell ref="A18:D18"/>
    <mergeCell ref="A7:E7"/>
    <mergeCell ref="I13:J13"/>
    <mergeCell ref="I12:J12"/>
    <mergeCell ref="I11:J11"/>
    <mergeCell ref="I10:J10"/>
    <mergeCell ref="I9:J9"/>
    <mergeCell ref="I8:J8"/>
    <mergeCell ref="I7:J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 položky</vt:lpstr>
      <vt:lpstr>paragrafy</vt:lpstr>
      <vt:lpstr>zůstatky</vt:lpstr>
      <vt:lpstr>List1</vt:lpstr>
    </vt:vector>
  </TitlesOfParts>
  <Company>OÚ Louňovice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Louňovice</dc:creator>
  <cp:lastModifiedBy>Dana Kodejšová</cp:lastModifiedBy>
  <cp:lastPrinted>2024-02-05T17:09:51Z</cp:lastPrinted>
  <dcterms:created xsi:type="dcterms:W3CDTF">2011-02-14T10:56:17Z</dcterms:created>
  <dcterms:modified xsi:type="dcterms:W3CDTF">2024-02-05T17:12:39Z</dcterms:modified>
</cp:coreProperties>
</file>